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200.8\информация\Аналитические и информационные материалы\Аналитические записки\2022\АНАЛИТИКА К ЗАКОНОПРОЕКТАМ\2 сессия 7 созыв\Аналитическая записка\на отправку\"/>
    </mc:Choice>
  </mc:AlternateContent>
  <bookViews>
    <workbookView xWindow="0" yWindow="0" windowWidth="28800" windowHeight="10635"/>
  </bookViews>
  <sheets>
    <sheet name="проект 2023 год" sheetId="1" r:id="rId1"/>
  </sheets>
  <externalReferences>
    <externalReference r:id="rId2"/>
  </externalReferences>
  <definedNames>
    <definedName name="_xlnm._FilterDatabase" localSheetId="0" hidden="1">'проект 2023 год'!$A$53:$I$129</definedName>
    <definedName name="OLE_LINK1" localSheetId="0">'проект 2023 год'!#REF!</definedName>
    <definedName name="_xlnm.Print_Titles" localSheetId="0">'проект 2023 год'!$5:$7</definedName>
    <definedName name="_xlnm.Print_Area" localSheetId="0">'проект 2023 год'!$A$1:$N$129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1" i="1" l="1"/>
  <c r="K127" i="1"/>
  <c r="I74" i="1" l="1"/>
  <c r="I56" i="1"/>
  <c r="I57" i="1"/>
  <c r="I58" i="1"/>
  <c r="I59" i="1"/>
  <c r="I60" i="1"/>
  <c r="I61" i="1"/>
  <c r="I62" i="1"/>
  <c r="I63" i="1"/>
  <c r="I64" i="1"/>
  <c r="I65" i="1"/>
  <c r="I66" i="1"/>
  <c r="I67" i="1"/>
  <c r="I68" i="1"/>
  <c r="I69" i="1"/>
  <c r="I70" i="1"/>
  <c r="I71" i="1"/>
  <c r="I72" i="1"/>
  <c r="I73"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54" i="1"/>
  <c r="I55" i="1"/>
  <c r="I18" i="1"/>
  <c r="I19" i="1"/>
  <c r="I20" i="1"/>
  <c r="I21" i="1"/>
  <c r="I23" i="1"/>
  <c r="I24" i="1"/>
  <c r="I25" i="1"/>
  <c r="I26" i="1"/>
  <c r="I27" i="1"/>
  <c r="I28" i="1"/>
  <c r="I29" i="1"/>
  <c r="I30" i="1"/>
  <c r="I31" i="1"/>
  <c r="I32" i="1"/>
  <c r="I33" i="1"/>
  <c r="I34" i="1"/>
  <c r="I35" i="1"/>
  <c r="I36" i="1"/>
  <c r="I38" i="1"/>
  <c r="I39" i="1"/>
  <c r="I40" i="1"/>
  <c r="I41" i="1"/>
  <c r="I43" i="1"/>
  <c r="I44" i="1"/>
  <c r="I45" i="1"/>
  <c r="I46" i="1"/>
  <c r="I51" i="1"/>
  <c r="I53" i="1"/>
  <c r="I17" i="1"/>
  <c r="I9" i="1"/>
  <c r="I10" i="1"/>
  <c r="I11" i="1"/>
  <c r="I12" i="1"/>
  <c r="I13" i="1"/>
  <c r="I8" i="1"/>
  <c r="I14" i="1" l="1"/>
  <c r="L48" i="1" l="1"/>
  <c r="L49" i="1"/>
  <c r="L47" i="1"/>
  <c r="M45" i="1"/>
  <c r="K48" i="1"/>
  <c r="K49" i="1"/>
  <c r="K50" i="1"/>
  <c r="K47" i="1"/>
  <c r="N45" i="1"/>
  <c r="L45" i="1"/>
  <c r="L44" i="1"/>
  <c r="K45" i="1"/>
  <c r="H44" i="1"/>
  <c r="L39" i="1"/>
  <c r="N129" i="1"/>
  <c r="M129" i="1"/>
  <c r="L129" i="1"/>
  <c r="K129" i="1"/>
  <c r="N128" i="1"/>
  <c r="M128" i="1"/>
  <c r="L128" i="1"/>
  <c r="K128" i="1"/>
  <c r="N127" i="1"/>
  <c r="M127" i="1"/>
  <c r="L127" i="1"/>
  <c r="L126" i="1"/>
  <c r="K126" i="1"/>
  <c r="H126" i="1"/>
  <c r="N126" i="1" s="1"/>
  <c r="N125" i="1"/>
  <c r="M125" i="1"/>
  <c r="L125" i="1"/>
  <c r="K125" i="1"/>
  <c r="N124" i="1"/>
  <c r="M124" i="1"/>
  <c r="L124" i="1"/>
  <c r="K124" i="1"/>
  <c r="N123" i="1"/>
  <c r="M123" i="1"/>
  <c r="L123" i="1"/>
  <c r="K123" i="1"/>
  <c r="N122" i="1"/>
  <c r="M122" i="1"/>
  <c r="L122" i="1"/>
  <c r="K122" i="1"/>
  <c r="L121" i="1"/>
  <c r="K121" i="1"/>
  <c r="H121" i="1"/>
  <c r="M121" i="1" s="1"/>
  <c r="N120" i="1"/>
  <c r="M120" i="1"/>
  <c r="L120" i="1"/>
  <c r="K120" i="1"/>
  <c r="N119" i="1"/>
  <c r="M119" i="1"/>
  <c r="L119" i="1"/>
  <c r="K119" i="1"/>
  <c r="N118" i="1"/>
  <c r="M118" i="1"/>
  <c r="L118" i="1"/>
  <c r="K118" i="1"/>
  <c r="N117" i="1"/>
  <c r="M117" i="1"/>
  <c r="L117" i="1"/>
  <c r="K117" i="1"/>
  <c r="L116" i="1"/>
  <c r="K116" i="1"/>
  <c r="H116" i="1"/>
  <c r="N116" i="1" s="1"/>
  <c r="N115" i="1"/>
  <c r="M115" i="1"/>
  <c r="L115" i="1"/>
  <c r="K115" i="1"/>
  <c r="N114" i="1"/>
  <c r="M114" i="1"/>
  <c r="L114" i="1"/>
  <c r="K114" i="1"/>
  <c r="N113" i="1"/>
  <c r="M113" i="1"/>
  <c r="L113" i="1"/>
  <c r="K113" i="1"/>
  <c r="N112" i="1"/>
  <c r="M112" i="1"/>
  <c r="L112" i="1"/>
  <c r="K112" i="1"/>
  <c r="N111" i="1"/>
  <c r="M111" i="1"/>
  <c r="L111" i="1"/>
  <c r="K111" i="1"/>
  <c r="L110" i="1"/>
  <c r="K110" i="1"/>
  <c r="H110" i="1"/>
  <c r="M110" i="1" s="1"/>
  <c r="N109" i="1"/>
  <c r="M109" i="1"/>
  <c r="L109" i="1"/>
  <c r="K109" i="1"/>
  <c r="N108" i="1"/>
  <c r="M108" i="1"/>
  <c r="L108" i="1"/>
  <c r="K108" i="1"/>
  <c r="N107" i="1"/>
  <c r="M107" i="1"/>
  <c r="L107" i="1"/>
  <c r="K107" i="1"/>
  <c r="N106" i="1"/>
  <c r="M106" i="1"/>
  <c r="L106" i="1"/>
  <c r="K106" i="1"/>
  <c r="N105" i="1"/>
  <c r="M105" i="1"/>
  <c r="L105" i="1"/>
  <c r="K105" i="1"/>
  <c r="N104" i="1"/>
  <c r="M104" i="1"/>
  <c r="L104" i="1"/>
  <c r="K104" i="1"/>
  <c r="N103" i="1"/>
  <c r="M103" i="1"/>
  <c r="L103" i="1"/>
  <c r="K103" i="1"/>
  <c r="L102" i="1"/>
  <c r="K102" i="1"/>
  <c r="H102" i="1"/>
  <c r="N102" i="1" s="1"/>
  <c r="N101" i="1"/>
  <c r="M101" i="1"/>
  <c r="L101" i="1"/>
  <c r="K101" i="1"/>
  <c r="N100" i="1"/>
  <c r="M100" i="1"/>
  <c r="L100" i="1"/>
  <c r="K100" i="1"/>
  <c r="L99" i="1"/>
  <c r="K99" i="1"/>
  <c r="H99" i="1"/>
  <c r="M99" i="1" s="1"/>
  <c r="N98" i="1"/>
  <c r="M98" i="1"/>
  <c r="L98" i="1"/>
  <c r="K98" i="1"/>
  <c r="N97" i="1"/>
  <c r="M97" i="1"/>
  <c r="L97" i="1"/>
  <c r="K97" i="1"/>
  <c r="N96" i="1"/>
  <c r="M96" i="1"/>
  <c r="L96" i="1"/>
  <c r="K96" i="1"/>
  <c r="N95" i="1"/>
  <c r="M95" i="1"/>
  <c r="L95" i="1"/>
  <c r="K95" i="1"/>
  <c r="N94" i="1"/>
  <c r="M94" i="1"/>
  <c r="L94" i="1"/>
  <c r="K94" i="1"/>
  <c r="N93" i="1"/>
  <c r="M93" i="1"/>
  <c r="L93" i="1"/>
  <c r="K93" i="1"/>
  <c r="N92" i="1"/>
  <c r="M92" i="1"/>
  <c r="L92" i="1"/>
  <c r="K92" i="1"/>
  <c r="N91" i="1"/>
  <c r="M91" i="1"/>
  <c r="L91" i="1"/>
  <c r="K91" i="1"/>
  <c r="L90" i="1"/>
  <c r="K90" i="1"/>
  <c r="H90" i="1"/>
  <c r="N90" i="1" s="1"/>
  <c r="N89" i="1"/>
  <c r="M89" i="1"/>
  <c r="L89" i="1"/>
  <c r="K89" i="1"/>
  <c r="K88" i="1"/>
  <c r="N87" i="1"/>
  <c r="M87" i="1"/>
  <c r="L87" i="1"/>
  <c r="K87" i="1"/>
  <c r="L86" i="1"/>
  <c r="K86" i="1"/>
  <c r="H86" i="1"/>
  <c r="N86" i="1" s="1"/>
  <c r="N85" i="1"/>
  <c r="M85" i="1"/>
  <c r="L85" i="1"/>
  <c r="K85" i="1"/>
  <c r="N84" i="1"/>
  <c r="M84" i="1"/>
  <c r="L84" i="1"/>
  <c r="K84" i="1"/>
  <c r="N83" i="1"/>
  <c r="M83" i="1"/>
  <c r="L83" i="1"/>
  <c r="K83" i="1"/>
  <c r="N82" i="1"/>
  <c r="M82" i="1"/>
  <c r="L82" i="1"/>
  <c r="K82" i="1"/>
  <c r="L81" i="1"/>
  <c r="K81" i="1"/>
  <c r="H81" i="1"/>
  <c r="M81" i="1" s="1"/>
  <c r="N80" i="1"/>
  <c r="M80" i="1"/>
  <c r="L80" i="1"/>
  <c r="K80" i="1"/>
  <c r="N79" i="1"/>
  <c r="M79" i="1"/>
  <c r="L79" i="1"/>
  <c r="K79" i="1"/>
  <c r="N78" i="1"/>
  <c r="M78" i="1"/>
  <c r="L78" i="1"/>
  <c r="K78" i="1"/>
  <c r="N77" i="1"/>
  <c r="M77" i="1"/>
  <c r="L77" i="1"/>
  <c r="K77" i="1"/>
  <c r="N76" i="1"/>
  <c r="M76" i="1"/>
  <c r="L76" i="1"/>
  <c r="K76" i="1"/>
  <c r="N75" i="1"/>
  <c r="M75" i="1"/>
  <c r="L75" i="1"/>
  <c r="K75" i="1"/>
  <c r="N74" i="1"/>
  <c r="M74" i="1"/>
  <c r="L74" i="1"/>
  <c r="K74" i="1"/>
  <c r="N73" i="1"/>
  <c r="M73" i="1"/>
  <c r="L73" i="1"/>
  <c r="K73" i="1"/>
  <c r="N72" i="1"/>
  <c r="M72" i="1"/>
  <c r="L72" i="1"/>
  <c r="K72" i="1"/>
  <c r="N71" i="1"/>
  <c r="M71" i="1"/>
  <c r="L71" i="1"/>
  <c r="K71" i="1"/>
  <c r="L70" i="1"/>
  <c r="K70" i="1"/>
  <c r="H70" i="1"/>
  <c r="N70" i="1" s="1"/>
  <c r="N69" i="1"/>
  <c r="M69" i="1"/>
  <c r="L69" i="1"/>
  <c r="K69" i="1"/>
  <c r="N68" i="1"/>
  <c r="M68" i="1"/>
  <c r="L68" i="1"/>
  <c r="K68" i="1"/>
  <c r="N67" i="1"/>
  <c r="M67" i="1"/>
  <c r="L67" i="1"/>
  <c r="K67" i="1"/>
  <c r="N66" i="1"/>
  <c r="M66" i="1"/>
  <c r="L66" i="1"/>
  <c r="K66" i="1"/>
  <c r="L65" i="1"/>
  <c r="K65" i="1"/>
  <c r="H65" i="1"/>
  <c r="M65" i="1" s="1"/>
  <c r="N64" i="1"/>
  <c r="M64" i="1"/>
  <c r="L64" i="1"/>
  <c r="K64" i="1"/>
  <c r="L63" i="1"/>
  <c r="K63" i="1"/>
  <c r="H63" i="1"/>
  <c r="N63" i="1" s="1"/>
  <c r="N62" i="1"/>
  <c r="M62" i="1"/>
  <c r="L62" i="1"/>
  <c r="K62" i="1"/>
  <c r="N61" i="1"/>
  <c r="M61" i="1"/>
  <c r="L61" i="1"/>
  <c r="K61" i="1"/>
  <c r="N60" i="1"/>
  <c r="M60" i="1"/>
  <c r="L60" i="1"/>
  <c r="K60" i="1"/>
  <c r="N59" i="1"/>
  <c r="M59" i="1"/>
  <c r="L59" i="1"/>
  <c r="K59" i="1"/>
  <c r="N58" i="1"/>
  <c r="M58" i="1"/>
  <c r="L58" i="1"/>
  <c r="K58" i="1"/>
  <c r="N57" i="1"/>
  <c r="M57" i="1"/>
  <c r="L57" i="1"/>
  <c r="K57" i="1"/>
  <c r="N56" i="1"/>
  <c r="M56" i="1"/>
  <c r="L56" i="1"/>
  <c r="K56" i="1"/>
  <c r="N55" i="1"/>
  <c r="M55" i="1"/>
  <c r="L55" i="1"/>
  <c r="K55" i="1"/>
  <c r="L54" i="1"/>
  <c r="K54" i="1"/>
  <c r="H54" i="1"/>
  <c r="M54" i="1" s="1"/>
  <c r="N53" i="1"/>
  <c r="M53" i="1"/>
  <c r="L53" i="1"/>
  <c r="K53" i="1"/>
  <c r="J52" i="1"/>
  <c r="K52" i="1" s="1"/>
  <c r="H52" i="1"/>
  <c r="N51" i="1"/>
  <c r="L51" i="1"/>
  <c r="K51" i="1"/>
  <c r="C51" i="1"/>
  <c r="C46" i="1"/>
  <c r="C45" i="1"/>
  <c r="N43" i="1"/>
  <c r="M43" i="1"/>
  <c r="L43" i="1"/>
  <c r="K43" i="1"/>
  <c r="C43" i="1"/>
  <c r="L42" i="1"/>
  <c r="K42" i="1"/>
  <c r="C42" i="1"/>
  <c r="N41" i="1"/>
  <c r="M41" i="1"/>
  <c r="L41" i="1"/>
  <c r="K41" i="1"/>
  <c r="C41" i="1"/>
  <c r="N40" i="1"/>
  <c r="M40" i="1"/>
  <c r="L40" i="1"/>
  <c r="K40" i="1"/>
  <c r="C40" i="1"/>
  <c r="N39" i="1"/>
  <c r="M39" i="1"/>
  <c r="K39" i="1"/>
  <c r="C39" i="1"/>
  <c r="N38" i="1"/>
  <c r="M38" i="1"/>
  <c r="L38" i="1"/>
  <c r="K38" i="1"/>
  <c r="C38" i="1"/>
  <c r="L37" i="1"/>
  <c r="K37" i="1"/>
  <c r="C37" i="1"/>
  <c r="N36" i="1"/>
  <c r="M36" i="1"/>
  <c r="L36" i="1"/>
  <c r="K36" i="1"/>
  <c r="C36" i="1"/>
  <c r="J35" i="1"/>
  <c r="N35" i="1" s="1"/>
  <c r="C35" i="1"/>
  <c r="N34" i="1"/>
  <c r="M34" i="1"/>
  <c r="L34" i="1"/>
  <c r="K34" i="1"/>
  <c r="N33" i="1"/>
  <c r="M33" i="1"/>
  <c r="L33" i="1"/>
  <c r="K33" i="1"/>
  <c r="C33" i="1"/>
  <c r="N32" i="1"/>
  <c r="M32" i="1"/>
  <c r="L32" i="1"/>
  <c r="K32" i="1"/>
  <c r="C32" i="1"/>
  <c r="N31" i="1"/>
  <c r="M31" i="1"/>
  <c r="L31" i="1"/>
  <c r="K31" i="1"/>
  <c r="N30" i="1"/>
  <c r="M30" i="1"/>
  <c r="L30" i="1"/>
  <c r="K30" i="1"/>
  <c r="N29" i="1"/>
  <c r="M29" i="1"/>
  <c r="L29" i="1"/>
  <c r="K29" i="1"/>
  <c r="C29" i="1"/>
  <c r="N28" i="1"/>
  <c r="M28" i="1"/>
  <c r="L28" i="1"/>
  <c r="K28" i="1"/>
  <c r="C28" i="1"/>
  <c r="N27" i="1"/>
  <c r="M27" i="1"/>
  <c r="L27" i="1"/>
  <c r="K27" i="1"/>
  <c r="N26" i="1"/>
  <c r="M26" i="1"/>
  <c r="L26" i="1"/>
  <c r="K26" i="1"/>
  <c r="N25" i="1"/>
  <c r="M25" i="1"/>
  <c r="L25" i="1"/>
  <c r="K25" i="1"/>
  <c r="C25" i="1"/>
  <c r="N24" i="1"/>
  <c r="M24" i="1"/>
  <c r="L24" i="1"/>
  <c r="K24" i="1"/>
  <c r="C24" i="1"/>
  <c r="N23" i="1"/>
  <c r="M23" i="1"/>
  <c r="L23" i="1"/>
  <c r="K23" i="1"/>
  <c r="C23" i="1"/>
  <c r="L22" i="1"/>
  <c r="K22" i="1"/>
  <c r="C22" i="1"/>
  <c r="L21" i="1"/>
  <c r="K21" i="1"/>
  <c r="H21" i="1"/>
  <c r="N21" i="1" s="1"/>
  <c r="C21" i="1"/>
  <c r="N20" i="1"/>
  <c r="M20" i="1"/>
  <c r="L20" i="1"/>
  <c r="K20" i="1"/>
  <c r="C20" i="1"/>
  <c r="N19" i="1"/>
  <c r="M19" i="1"/>
  <c r="L19" i="1"/>
  <c r="K19" i="1"/>
  <c r="C19" i="1"/>
  <c r="N18" i="1"/>
  <c r="M18" i="1"/>
  <c r="L18" i="1"/>
  <c r="K18" i="1"/>
  <c r="C18" i="1"/>
  <c r="J17" i="1"/>
  <c r="H17" i="1"/>
  <c r="C17" i="1"/>
  <c r="L16" i="1"/>
  <c r="K16" i="1"/>
  <c r="C16" i="1"/>
  <c r="L15" i="1"/>
  <c r="K15" i="1"/>
  <c r="C15" i="1"/>
  <c r="J14" i="1"/>
  <c r="M14" i="1" s="1"/>
  <c r="H14" i="1"/>
  <c r="C14" i="1"/>
  <c r="N13" i="1"/>
  <c r="M13" i="1"/>
  <c r="L13" i="1"/>
  <c r="K13" i="1"/>
  <c r="C13" i="1"/>
  <c r="L12" i="1"/>
  <c r="K12" i="1"/>
  <c r="H12" i="1"/>
  <c r="M12" i="1" s="1"/>
  <c r="C12" i="1"/>
  <c r="N11" i="1"/>
  <c r="M11" i="1"/>
  <c r="L11" i="1"/>
  <c r="K11" i="1"/>
  <c r="C11" i="1"/>
  <c r="N10" i="1"/>
  <c r="M10" i="1"/>
  <c r="L10" i="1"/>
  <c r="K10" i="1"/>
  <c r="C10" i="1"/>
  <c r="J9" i="1"/>
  <c r="K9" i="1" s="1"/>
  <c r="H9" i="1"/>
  <c r="C9" i="1"/>
  <c r="N8" i="1"/>
  <c r="M8" i="1"/>
  <c r="L8" i="1"/>
  <c r="K8" i="1"/>
  <c r="C8" i="1"/>
  <c r="M63" i="1" l="1"/>
  <c r="M102" i="1"/>
  <c r="M86" i="1"/>
  <c r="M126" i="1"/>
  <c r="M35" i="1"/>
  <c r="M44" i="1"/>
  <c r="N44" i="1"/>
  <c r="N9" i="1"/>
  <c r="M9" i="1"/>
  <c r="N12" i="1"/>
  <c r="M17" i="1"/>
  <c r="K35" i="1"/>
  <c r="M70" i="1"/>
  <c r="M90" i="1"/>
  <c r="M116" i="1"/>
  <c r="L14" i="1"/>
  <c r="N14" i="1"/>
  <c r="L17" i="1"/>
  <c r="N17" i="1"/>
  <c r="M21" i="1"/>
  <c r="N54" i="1"/>
  <c r="N65" i="1"/>
  <c r="N81" i="1"/>
  <c r="N99" i="1"/>
  <c r="N110" i="1"/>
  <c r="N121" i="1"/>
  <c r="L9" i="1"/>
  <c r="K14" i="1"/>
  <c r="K17" i="1"/>
  <c r="L35" i="1"/>
</calcChain>
</file>

<file path=xl/sharedStrings.xml><?xml version="1.0" encoding="utf-8"?>
<sst xmlns="http://schemas.openxmlformats.org/spreadsheetml/2006/main" count="369" uniqueCount="335">
  <si>
    <t>СРАВНИТЕЛЬНЫЙ АНАЛИЗ</t>
  </si>
  <si>
    <t xml:space="preserve">
</t>
  </si>
  <si>
    <t>тыс. руб.</t>
  </si>
  <si>
    <t>2022 год</t>
  </si>
  <si>
    <t>Проект бюджета на 2023 год</t>
  </si>
  <si>
    <t>КБК</t>
  </si>
  <si>
    <t xml:space="preserve">Наименование </t>
  </si>
  <si>
    <t>Первоначальная редакция закона о бюджете УР от 27.12.2021 г. 
№ 140-РЗ</t>
  </si>
  <si>
    <t>Закон о бюджете УР с учётом поправок</t>
  </si>
  <si>
    <t>Оценка исполнения (по данным МФ УР)</t>
  </si>
  <si>
    <t>Темп роста оценки исполнения к закону о бюджете с учетом поправок , %</t>
  </si>
  <si>
    <t>К первому чтению</t>
  </si>
  <si>
    <t>Отклонение от проекта бюджета к  первому чтению 2022 года</t>
  </si>
  <si>
    <t xml:space="preserve">Темп роста к  первому чтению 2022 года, % </t>
  </si>
  <si>
    <t>Отклонение от оценки исполнения в 2022 году</t>
  </si>
  <si>
    <t>Темп роста к оценке исполнения в 2022 году, %</t>
  </si>
  <si>
    <t>1</t>
  </si>
  <si>
    <t>5=4/3*100</t>
  </si>
  <si>
    <t>7=6-1</t>
  </si>
  <si>
    <t>8=6/1*100</t>
  </si>
  <si>
    <t>9=6-4</t>
  </si>
  <si>
    <t>10=6/4*100</t>
  </si>
  <si>
    <t>1.1</t>
  </si>
  <si>
    <t>1 00 00000 00 0000 000</t>
  </si>
  <si>
    <t>НАЛОГОВЫЕ И НЕНАЛОГОВЫЕ ДОХОДЫ</t>
  </si>
  <si>
    <t>1 01 00000 00 0000 000</t>
  </si>
  <si>
    <t>НАЛОГИ НА ПРИБЫЛЬ, ДОХОДЫ</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</si>
  <si>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</si>
  <si>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</si>
  <si>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</si>
  <si>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</si>
  <si>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</si>
  <si>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</si>
  <si>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</si>
  <si>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</si>
  <si>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</si>
  <si>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</si>
  <si>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</si>
  <si>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Налог, взимаемый в связи с применением упрощённой системы налогообложения</t>
  </si>
  <si>
    <t>1 05 06000 01 0000 110</t>
  </si>
  <si>
    <t>Налог на профессиональный доход</t>
  </si>
  <si>
    <t>1 06 00000 00 0000 000</t>
  </si>
  <si>
    <t>НАЛОГИ НА ИМУЩЕСТВО</t>
  </si>
  <si>
    <t>1 06 02000 02 0000 110</t>
  </si>
  <si>
    <t>Налог на имущество организаций</t>
  </si>
  <si>
    <t>1 06 04000 02 0000 110</t>
  </si>
  <si>
    <t>Транспортный налог</t>
  </si>
  <si>
    <t>1 06 05000 02 0000 110</t>
  </si>
  <si>
    <t>Налог на игорный бизнес</t>
  </si>
  <si>
    <t>1 07 00000 00 0000 000</t>
  </si>
  <si>
    <t>НАЛОГИ, СБОРЫ И РЕГУЛЯРНЫЕ ПЛАТЕЖИ ЗА ПОЛЬЗОВАНИЕ ПРИРОДНЫМИ РЕСУРСАМИ</t>
  </si>
  <si>
    <t>1 07 04010 01 0000 110</t>
  </si>
  <si>
    <t>Сбор за пользование объектами животного мира</t>
  </si>
  <si>
    <t>1 08 00000 00 0000 000</t>
  </si>
  <si>
    <t>ГОСУДАРСТВЕННАЯ ПОШЛИНА</t>
  </si>
  <si>
    <t>1 11 00000 00 0000 000</t>
  </si>
  <si>
    <t>ДОХОДЫ ОТ ИСПОЛЬЗОВАНИЯ ИМУЩЕСТВА, НАХОДЯЩЕГОСЯ В ГОСУДАРСТВЕННОЙ И МУНИЦИПАЛЬНОЙ СОБСТВЕННОСТИ</t>
  </si>
  <si>
    <t>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</si>
  <si>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</si>
  <si>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1 11 03020 02 0000 120</t>
  </si>
  <si>
    <t>Проценты, полученные от предоставления бюджетных кредитов внутри страны за счет средств бюджетов субъектов Российской Федерации</t>
  </si>
  <si>
    <t>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</si>
  <si>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</si>
  <si>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</si>
  <si>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</si>
  <si>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1 11 05072 02 0000 120</t>
  </si>
  <si>
    <t>Доходы от сдачи в аренду имущества, составляющего казну субъекта Российской Федерации (за исключением земельных участков)</t>
  </si>
  <si>
    <t>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</si>
  <si>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</si>
  <si>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1 11 05322 02 0000 120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</si>
  <si>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</si>
  <si>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</si>
  <si>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</si>
  <si>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1 11 09032 02 0000 120</t>
  </si>
  <si>
    <t>Доходы от эксплуатации и использования имущества автомобильных дорог, находящихся в собственности субъектов Российской Федерации</t>
  </si>
  <si>
    <t>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</si>
  <si>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</si>
  <si>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</si>
  <si>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</si>
  <si>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</si>
  <si>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</si>
  <si>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1 12 02000 00 0000 120</t>
  </si>
  <si>
    <t>Платежи при пользовании недрами</t>
  </si>
  <si>
    <t>1 12 04000 00 0000 120</t>
  </si>
  <si>
    <t>Плата за использование лесов</t>
  </si>
  <si>
    <t>1 13 00000 00 0000 000</t>
  </si>
  <si>
    <t>ДОХОДЫ ОТ ОКАЗАНИЯ ПЛАТНЫХ УСЛУГ (РАБОТ) И КОМПЕНСАЦИИ ЗАТРАТ ГОСУДАРСТВА</t>
  </si>
  <si>
    <t>1 15 00000 00 0000 000</t>
  </si>
  <si>
    <t>АДМИНИСТРАТИВНЫЕ ПЛАТЕЖИ И СБОРЫ</t>
  </si>
  <si>
    <t>1 16 00000 00 0000 000</t>
  </si>
  <si>
    <t>ШТРАФЫ, САНКЦИИ, ВОЗМЕЩЕНИЕ УЩЕРБА</t>
  </si>
  <si>
    <t>1 17 00000 00 0000 000</t>
  </si>
  <si>
    <t>ПРОЧИЕ НЕНАЛОГОВЫЕ ДОХОДЫ</t>
  </si>
  <si>
    <t>1.2</t>
  </si>
  <si>
    <t>2 00 00000 00 0000 000</t>
  </si>
  <si>
    <t>БЕЗВОЗМЕЗДНЫЕ ПОСТУПЛЕНИЯ</t>
  </si>
  <si>
    <t>ДОТАЦИИ</t>
  </si>
  <si>
    <t>2 02 15001 02 0000 150</t>
  </si>
  <si>
    <t>Дотации бюджетам субъектов Российской Федерации на выравнивание бюджетной обеспеченности</t>
  </si>
  <si>
    <t>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</si>
  <si>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</si>
  <si>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t>
  </si>
  <si>
    <t>СУБВЕНЦИИ</t>
  </si>
  <si>
    <t>МЕЖБЮДЖЕТНЫЕ ТРАНСФЕРТЫ</t>
  </si>
  <si>
    <t>ИНЫЕ БЕЗВОЗМЕЗДНЫЕ ПОСТУПЛЕНИЯ</t>
  </si>
  <si>
    <t>ИТОГО ДОХОДОВ</t>
  </si>
  <si>
    <t>ПРОФИЦИТ (-) / ДЕФИЦИТ</t>
  </si>
  <si>
    <t>2</t>
  </si>
  <si>
    <t>ИТОГО РАСХОДОВ</t>
  </si>
  <si>
    <t>2.1</t>
  </si>
  <si>
    <t>100</t>
  </si>
  <si>
    <t>0100</t>
  </si>
  <si>
    <t>ОБЩЕГОСУДАРСТВЕННЫЕ ВОПРОСЫ</t>
  </si>
  <si>
    <t>102</t>
  </si>
  <si>
    <t>0102</t>
  </si>
  <si>
    <t>Функционирование высшего должностного лица субъекта Российской Федерации и муниципального образования</t>
  </si>
  <si>
    <t>103</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</si>
  <si>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</si>
  <si>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</si>
  <si>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104</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</si>
  <si>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</si>
  <si>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</si>
  <si>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105</t>
  </si>
  <si>
    <t>0105</t>
  </si>
  <si>
    <t>Судебная система</t>
  </si>
  <si>
    <t>106</t>
  </si>
  <si>
    <t>0106</t>
  </si>
  <si>
    <t>Обеспечение деятельности финансовых, налоговых и таможенных органов и органов финансового (финансово-бюджетного) надзора</t>
  </si>
  <si>
    <t>107</t>
  </si>
  <si>
    <t>0107</t>
  </si>
  <si>
    <t>Обеспечение проведения выборов и референдумов</t>
  </si>
  <si>
    <t>111</t>
  </si>
  <si>
    <t>0111</t>
  </si>
  <si>
    <t>Резервные фонды</t>
  </si>
  <si>
    <t>113</t>
  </si>
  <si>
    <t>0113</t>
  </si>
  <si>
    <t>Другие общегосударственные вопросы</t>
  </si>
  <si>
    <t>2.2</t>
  </si>
  <si>
    <t>200</t>
  </si>
  <si>
    <t>0200</t>
  </si>
  <si>
    <t>НАЦИОНАЛЬНАЯ ОБОРОНА</t>
  </si>
  <si>
    <t>203</t>
  </si>
  <si>
    <t>0203</t>
  </si>
  <si>
    <t>Мобилизационная и вневойсковая подготовка</t>
  </si>
  <si>
    <t>2.3</t>
  </si>
  <si>
    <t>300</t>
  </si>
  <si>
    <t>0300</t>
  </si>
  <si>
    <t>НАЦИОНАЛЬНАЯ БЕЗОПАСНОСТЬ И ПРАВООХРАНИТЕЛЬНАЯ ДЕЯТЕЛЬНОСТЬ</t>
  </si>
  <si>
    <t>309</t>
  </si>
  <si>
    <t>0309</t>
  </si>
  <si>
    <t>Гражданская оборона</t>
  </si>
  <si>
    <t>310</t>
  </si>
  <si>
    <t>0310</t>
  </si>
  <si>
    <t>Защита населения и территории от чрезвычайных ситуаций природного и техногенного характера, пожарная безопасность</t>
  </si>
  <si>
    <t>311</t>
  </si>
  <si>
    <t>0311</t>
  </si>
  <si>
    <t>Миграционная политика</t>
  </si>
  <si>
    <t>314</t>
  </si>
  <si>
    <t>0314</t>
  </si>
  <si>
    <t>Другие вопросы в области национальной безопасности и правоохранительной деятельности</t>
  </si>
  <si>
    <t>2.4</t>
  </si>
  <si>
    <t>400</t>
  </si>
  <si>
    <t>0400</t>
  </si>
  <si>
    <t>НАЦИОНАЛЬНАЯ ЭКОНОМИКА</t>
  </si>
  <si>
    <t>401</t>
  </si>
  <si>
    <t>0401</t>
  </si>
  <si>
    <t>Общеэкономические вопросы</t>
  </si>
  <si>
    <t>402</t>
  </si>
  <si>
    <t>0402</t>
  </si>
  <si>
    <t>Топливно-энергетический комплекс</t>
  </si>
  <si>
    <t>404</t>
  </si>
  <si>
    <t>0404</t>
  </si>
  <si>
    <t>Воспроизводство минерально-сырьевой базы</t>
  </si>
  <si>
    <t>405</t>
  </si>
  <si>
    <t>0405</t>
  </si>
  <si>
    <t>Сельское хозяйство и рыболовство</t>
  </si>
  <si>
    <t>406</t>
  </si>
  <si>
    <t>0406</t>
  </si>
  <si>
    <t>Водное хозяйство</t>
  </si>
  <si>
    <t>407</t>
  </si>
  <si>
    <t>0407</t>
  </si>
  <si>
    <t>Лесное хозяйство</t>
  </si>
  <si>
    <t>408</t>
  </si>
  <si>
    <t>0408</t>
  </si>
  <si>
    <t>Транспорт</t>
  </si>
  <si>
    <t>409</t>
  </si>
  <si>
    <t>0409</t>
  </si>
  <si>
    <t>Дорожное хозяйство (дорожные фонды)</t>
  </si>
  <si>
    <t>410</t>
  </si>
  <si>
    <t>0410</t>
  </si>
  <si>
    <t>Связь и информатика</t>
  </si>
  <si>
    <t>412</t>
  </si>
  <si>
    <t>0412</t>
  </si>
  <si>
    <t>Другие вопросы в области национальной экономики</t>
  </si>
  <si>
    <t>2.5</t>
  </si>
  <si>
    <t>500</t>
  </si>
  <si>
    <t>0500</t>
  </si>
  <si>
    <t>ЖИЛИЩНО-КОММУНАЛЬНОЕ ХОЗЯЙСТВО</t>
  </si>
  <si>
    <t>501</t>
  </si>
  <si>
    <t>0501</t>
  </si>
  <si>
    <t>Жилищное хозяйство</t>
  </si>
  <si>
    <t>502</t>
  </si>
  <si>
    <t>0502</t>
  </si>
  <si>
    <t>Коммунальное хозяйство</t>
  </si>
  <si>
    <t>503</t>
  </si>
  <si>
    <t>0503</t>
  </si>
  <si>
    <t>Благоустройство</t>
  </si>
  <si>
    <t>505</t>
  </si>
  <si>
    <t>0505</t>
  </si>
  <si>
    <t>Другие вопросы в области жилищно-коммунального хозяйства</t>
  </si>
  <si>
    <t>2.6</t>
  </si>
  <si>
    <t>600</t>
  </si>
  <si>
    <t>0600</t>
  </si>
  <si>
    <t>ОХРАНА ОКРУЖАЮЩЕЙ СРЕДЫ</t>
  </si>
  <si>
    <t>603</t>
  </si>
  <si>
    <t>0603</t>
  </si>
  <si>
    <t>Охрана объектов растительного и животного мира и среды их обитания</t>
  </si>
  <si>
    <t>604</t>
  </si>
  <si>
    <t>0604</t>
  </si>
  <si>
    <t>Прикладные научные исследования в области охраны окружающей среды</t>
  </si>
  <si>
    <t>605</t>
  </si>
  <si>
    <t>0605</t>
  </si>
  <si>
    <t>Другие вопросы в области охраны окружающей среды</t>
  </si>
  <si>
    <t>2.7</t>
  </si>
  <si>
    <t>700</t>
  </si>
  <si>
    <t>0700</t>
  </si>
  <si>
    <t>ОБРАЗОВАНИЕ</t>
  </si>
  <si>
    <t>701</t>
  </si>
  <si>
    <t>0701</t>
  </si>
  <si>
    <t>Дошкольное образование</t>
  </si>
  <si>
    <t>702</t>
  </si>
  <si>
    <t>0702</t>
  </si>
  <si>
    <t>Общее образование</t>
  </si>
  <si>
    <t>703</t>
  </si>
  <si>
    <t>0703</t>
  </si>
  <si>
    <t>Дополнительное образование детей</t>
  </si>
  <si>
    <t>704</t>
  </si>
  <si>
    <t>0704</t>
  </si>
  <si>
    <t>Среднее профессиональное образование</t>
  </si>
  <si>
    <t>705</t>
  </si>
  <si>
    <t>0705</t>
  </si>
  <si>
    <t>Профессиональная подготовка, переподготовка и повышение квалификации</t>
  </si>
  <si>
    <t>707</t>
  </si>
  <si>
    <t>0707</t>
  </si>
  <si>
    <t>Молодежная политика</t>
  </si>
  <si>
    <t>708</t>
  </si>
  <si>
    <t>0708</t>
  </si>
  <si>
    <t>Прикладные научные исследования в области образования</t>
  </si>
  <si>
    <t>709</t>
  </si>
  <si>
    <t>0709</t>
  </si>
  <si>
    <t>Другие вопросы в области образования</t>
  </si>
  <si>
    <t>2.8</t>
  </si>
  <si>
    <t>800</t>
  </si>
  <si>
    <t>0800</t>
  </si>
  <si>
    <t>КУЛЬТУРА, КИНЕМАТОГРАФИЯ</t>
  </si>
  <si>
    <t>801</t>
  </si>
  <si>
    <t>0801</t>
  </si>
  <si>
    <t>Культура</t>
  </si>
  <si>
    <t>804</t>
  </si>
  <si>
    <t>0804</t>
  </si>
  <si>
    <t>Другие вопросы в области культуры, кинематографии</t>
  </si>
  <si>
    <t>2.9</t>
  </si>
  <si>
    <t>900</t>
  </si>
  <si>
    <t>0900</t>
  </si>
  <si>
    <t>ЗДРАВООХРАНЕНИЕ</t>
  </si>
  <si>
    <t>901</t>
  </si>
  <si>
    <t>0901</t>
  </si>
  <si>
    <t>Стационарная медицинская помощь</t>
  </si>
  <si>
    <t>902</t>
  </si>
  <si>
    <t>0902</t>
  </si>
  <si>
    <t>Амбулаторная помощь</t>
  </si>
  <si>
    <t>903</t>
  </si>
  <si>
    <t>0903</t>
  </si>
  <si>
    <t>Медицинская помощь в дневных стационарах всех типов</t>
  </si>
  <si>
    <t>904</t>
  </si>
  <si>
    <t>0904</t>
  </si>
  <si>
    <t>Скорая медицинская помощь</t>
  </si>
  <si>
    <t>905</t>
  </si>
  <si>
    <t>0905</t>
  </si>
  <si>
    <t>Санаторно-оздоровительная помощь</t>
  </si>
  <si>
    <t>906</t>
  </si>
  <si>
    <t>0906</t>
  </si>
  <si>
    <t>Заготовка, переработка, хранение и обеспечение безопасности донорской крови и ее компонентов</t>
  </si>
  <si>
    <t>909</t>
  </si>
  <si>
    <t>0909</t>
  </si>
  <si>
    <t>Другие вопросы в области здравоохранения</t>
  </si>
  <si>
    <t>2.10</t>
  </si>
  <si>
    <t>1000</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</si>
  <si>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</si>
  <si>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</si>
  <si>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</si>
  <si>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</si>
  <si>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</si>
  <si>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</si>
  <si>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</si>
  <si>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</si>
  <si>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Охрана семьи и детства</t>
  </si>
  <si>
    <t>1006</t>
  </si>
  <si>
    <t>Другие вопросы в области социальной политики</t>
  </si>
  <si>
    <t>2.11</t>
  </si>
  <si>
    <t>1100</t>
  </si>
  <si>
    <t>ФИЗИЧЕСКАЯ КУЛЬТУРА И СПОРТ</t>
  </si>
  <si>
    <t>1101</t>
  </si>
  <si>
    <t>Физическая культура</t>
  </si>
  <si>
    <t>1102</t>
  </si>
  <si>
    <t>Массовый спорт</t>
  </si>
  <si>
    <t>1103</t>
  </si>
  <si>
    <t>Спорт высших достижений</t>
  </si>
  <si>
    <t>1105</t>
  </si>
  <si>
    <t>Другие вопросы в области физической культуры и спорта</t>
  </si>
  <si>
    <t>2.12</t>
  </si>
  <si>
    <t>1200</t>
  </si>
  <si>
    <t>СРЕДСТВА МАССОВОЙ ИНФОРМАЦИИ</t>
  </si>
  <si>
    <t>1201</t>
  </si>
  <si>
    <t>Телевидение и радиовещание</t>
  </si>
  <si>
    <t>1202</t>
  </si>
  <si>
    <t>Периодическая печать и издательства</t>
  </si>
  <si>
    <t>1204</t>
  </si>
  <si>
    <t>Другие вопросы в области средств массовой информации</t>
  </si>
  <si>
    <t>2.13</t>
  </si>
  <si>
    <t>1300</t>
  </si>
  <si>
    <t>ОБСЛУЖИВАНИЕ ГОСУДАРСТВЕННОГО И МУНИЦИПАЛЬНОГО ДОЛГА</t>
  </si>
  <si>
    <t>2.14</t>
  </si>
  <si>
    <t>1400</t>
  </si>
  <si>
    <t>МЕЖБЮДЖЕТНЫЕ ТРАНСФЕРТЫ ОБЩЕГО ХАРАКТЕРА БЮДЖЕТАМ БЮДЖЕТНОЙ СИСТЕМЫ РОССИЙСКОЙ ФЕДЕРАЦИИ</t>
  </si>
  <si>
    <t>1401</t>
  </si>
  <si>
    <t>Дотации на выравнивание бюджетной обеспеченности субъектов Российской Федерации и муниципальных образований</t>
  </si>
  <si>
    <t>1402</t>
  </si>
  <si>
    <t>Иные дотации</t>
  </si>
  <si>
    <t>1403</t>
  </si>
  <si>
    <t>Прочие межбюджетные трансферты общего характера</t>
  </si>
  <si>
    <t>н/д</t>
  </si>
  <si>
    <t>параметров  бюджета Удмуртской Республики на 2022 год и проекта бюджета на 2023 год на 1-е чтение</t>
  </si>
  <si>
    <t>Приложение № 3
к Аналитической записке</t>
  </si>
  <si>
    <t>Проект бюджета, поступивший к первому чтению</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</si>
</sst>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numFmt numFmtId="166" formatCode="0.0"/>
  </numFmts>
  <fonts count="21" x14ac:knownFonts="1">
    <font>
      <sz val="10"/>
      <name val="Arial Cyr"/>
      <charset val="204"/>
    </font>
    <font>
      <sz val="12"/>
      <name val="Times New Roman"/>
      <family val="1"/>
      <charset val="204"/>
    </font>
    <font>
      <sz val="14"/>
      <name val="Times New Roman"/>
      <family val="1"/>
      <charset val="204"/>
    </font>
    <font>
      <sz val="14"/>
      <color rgb="FFFF0000"/>
      <name val="Times New Roman"/>
      <family val="1"/>
      <charset val="204"/>
    </font>
    <font>
      <sz val="10"/>
      <name val="Times New Roman"/>
      <family val="1"/>
      <charset val="204"/>
    </font>
    <font>
      <i/>
      <sz val="10"/>
      <name val="Times New Roman"/>
      <family val="1"/>
      <charset val="204"/>
    </font>
    <font>
      <b/>
      <sz val="18"/>
      <name val="Times New Roman"/>
      <family val="1"/>
      <charset val="204"/>
    </font>
    <font>
      <b/>
      <sz val="12"/>
      <name val="Times New Roman"/>
      <family val="1"/>
      <charset val="204"/>
    </font>
    <font>
      <sz val="12"/>
      <color rgb="FFFF0000"/>
      <name val="Times New Roman"/>
      <family val="1"/>
      <charset val="204"/>
    </font>
    <font>
      <i/>
      <sz val="12"/>
      <name val="Times New Roman"/>
      <family val="1"/>
      <charset val="204"/>
    </font>
    <font>
      <b/>
      <i/>
      <sz val="10"/>
      <name val="Times New Roman"/>
      <family val="1"/>
      <charset val="204"/>
    </font>
    <font>
      <b/>
      <i/>
      <sz val="12"/>
      <name val="Times New Roman"/>
      <family val="1"/>
      <charset val="204"/>
    </font>
    <font>
      <b/>
      <sz val="14"/>
      <name val="Times New Roman"/>
      <family val="1"/>
      <charset val="204"/>
    </font>
    <font>
      <b/>
      <sz val="10"/>
      <name val="Times New Roman"/>
      <family val="1"/>
      <charset val="204"/>
    </font>
    <font>
      <b/>
      <sz val="12"/>
      <color rgb="FF000000"/>
      <name val="Times New Roman"/>
      <family val="1"/>
      <charset val="204"/>
    </font>
    <font>
      <sz val="12"/>
      <color rgb="FF000000"/>
      <name val="Times New Roman"/>
      <family val="1"/>
      <charset val="204"/>
    </font>
    <font>
      <sz val="10"/>
      <name val="Arial Cyr"/>
    </font>
    <font>
      <b/>
      <sz val="16"/>
      <name val="Times New Roman"/>
      <family val="1"/>
      <charset val="204"/>
    </font>
    <font>
      <b/>
      <sz val="10"/>
      <color rgb="FF000000"/>
      <name val="Arial CYR"/>
    </font>
    <font>
      <i/>
      <sz val="11"/>
      <name val="Times New Roman"/>
      <family val="1"/>
      <charset val="204"/>
    </font>
    <font>
      <b/>
      <sz val="11"/>
      <name val="Times New Roman"/>
      <family val="1"/>
      <charset val="204"/>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8" tint="0.79998168889431442"/>
        <bgColor indexed="64"/>
      </patternFill>
    </fill>
    <fill>
      <patternFill patternType="solid">
        <fgColor rgb="FFCCFFFF"/>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6" fillId="0" borderId="0"/>
    <xf numFmtId="4" fontId="18" fillId="5" borderId="5">
      <alignment horizontal="right" vertical="top" shrinkToFit="1"/>
    </xf>
  </cellStyleXfs>
  <cellXfs count="81">
    <xf numFmtId="0" fontId="0" fillId="0" borderId="0" xfId="0"/>
    <xf numFmtId="49" fontId="1" fillId="0" borderId="0" xfId="0" applyNumberFormat="1" applyFont="1" applyFill="1" applyAlignment="1">
      <alignment horizontal="center"/>
    </xf>
    <xf numFmtId="49" fontId="1" fillId="0" borderId="0" xfId="0" applyNumberFormat="1" applyFont="1" applyFill="1" applyAlignment="1">
      <alignment horizontal="left" wrapText="1"/>
    </xf>
    <xf numFmtId="0" fontId="2" fillId="0" borderId="0" xfId="0" applyFont="1" applyFill="1" applyAlignment="1">
      <alignment horizontal="center"/>
    </xf>
    <xf numFmtId="0" fontId="3" fillId="0" borderId="0" xfId="0" applyFont="1" applyFill="1" applyAlignment="1"/>
    <xf numFmtId="0" fontId="4" fillId="0" borderId="0" xfId="0" applyFont="1" applyFill="1"/>
    <xf numFmtId="0" fontId="5" fillId="0" borderId="0" xfId="0" applyFont="1" applyFill="1"/>
    <xf numFmtId="0" fontId="6" fillId="0" borderId="1" xfId="0" applyFont="1" applyBorder="1" applyAlignment="1">
      <alignment vertical="top" wrapText="1"/>
    </xf>
    <xf numFmtId="49" fontId="7" fillId="0" borderId="0" xfId="0" applyNumberFormat="1" applyFont="1" applyFill="1" applyAlignment="1">
      <alignment horizontal="center"/>
    </xf>
    <xf numFmtId="0" fontId="1" fillId="0" borderId="0" xfId="0" applyFont="1" applyFill="1" applyAlignment="1"/>
    <xf numFmtId="0" fontId="8" fillId="0" borderId="0" xfId="0" applyFont="1" applyFill="1" applyAlignment="1"/>
    <xf numFmtId="0" fontId="1" fillId="0" borderId="0" xfId="0" applyFont="1" applyFill="1" applyAlignment="1">
      <alignment horizontal="center"/>
    </xf>
    <xf numFmtId="0" fontId="1" fillId="0" borderId="0" xfId="0" applyFont="1" applyFill="1"/>
    <xf numFmtId="0" fontId="9" fillId="0" borderId="0" xfId="0" applyFont="1" applyFill="1"/>
    <xf numFmtId="49" fontId="7" fillId="0" borderId="0" xfId="0" applyNumberFormat="1" applyFont="1" applyFill="1" applyAlignment="1">
      <alignment horizontal="center" vertical="center"/>
    </xf>
    <xf numFmtId="49" fontId="7" fillId="0" borderId="2" xfId="0" applyNumberFormat="1" applyFont="1" applyFill="1" applyBorder="1" applyAlignment="1">
      <alignment horizontal="center" vertical="center"/>
    </xf>
    <xf numFmtId="0" fontId="10" fillId="0" borderId="0" xfId="0" applyFont="1" applyFill="1" applyAlignment="1">
      <alignment vertical="center"/>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3" fillId="0" borderId="0" xfId="0" applyFont="1" applyFill="1"/>
    <xf numFmtId="3" fontId="7" fillId="2" borderId="2" xfId="0" applyNumberFormat="1" applyFont="1" applyFill="1" applyBorder="1" applyAlignment="1">
      <alignment horizontal="right"/>
    </xf>
    <xf numFmtId="49" fontId="7" fillId="0" borderId="2" xfId="0" applyNumberFormat="1" applyFont="1" applyFill="1" applyBorder="1" applyAlignment="1">
      <alignment horizontal="left" vertical="center" wrapText="1"/>
    </xf>
    <xf numFmtId="3" fontId="7" fillId="0" borderId="2" xfId="0" applyNumberFormat="1" applyFont="1" applyFill="1" applyBorder="1" applyAlignment="1">
      <alignment horizontal="right"/>
    </xf>
    <xf numFmtId="3" fontId="7" fillId="3" borderId="2" xfId="0" applyNumberFormat="1" applyFont="1" applyFill="1" applyBorder="1" applyAlignment="1">
      <alignment horizontal="right"/>
    </xf>
    <xf numFmtId="165" fontId="14" fillId="0" borderId="2" xfId="0" applyNumberFormat="1" applyFont="1" applyFill="1" applyBorder="1" applyAlignment="1">
      <alignment horizontal="right" wrapText="1"/>
    </xf>
    <xf numFmtId="165" fontId="7" fillId="0" borderId="2" xfId="0" applyNumberFormat="1" applyFont="1" applyFill="1" applyBorder="1"/>
    <xf numFmtId="166" fontId="11" fillId="0" borderId="2" xfId="0" applyNumberFormat="1" applyFont="1" applyFill="1" applyBorder="1"/>
    <xf numFmtId="49" fontId="1" fillId="0" borderId="2" xfId="0" applyNumberFormat="1" applyFont="1" applyFill="1" applyBorder="1" applyAlignment="1">
      <alignment horizontal="center" vertical="center"/>
    </xf>
    <xf numFmtId="3" fontId="1" fillId="2" borderId="2" xfId="0" applyNumberFormat="1" applyFont="1" applyFill="1" applyBorder="1" applyAlignment="1">
      <alignment horizontal="right"/>
    </xf>
    <xf numFmtId="49" fontId="1" fillId="0" borderId="2" xfId="0" applyNumberFormat="1" applyFont="1" applyFill="1" applyBorder="1" applyAlignment="1">
      <alignment horizontal="left" vertical="center" wrapText="1"/>
    </xf>
    <xf numFmtId="3" fontId="1" fillId="0" borderId="2" xfId="0" applyNumberFormat="1" applyFont="1" applyFill="1" applyBorder="1" applyAlignment="1">
      <alignment horizontal="right"/>
    </xf>
    <xf numFmtId="3" fontId="1" fillId="3" borderId="2" xfId="0" applyNumberFormat="1" applyFont="1" applyFill="1" applyBorder="1" applyAlignment="1">
      <alignment horizontal="right"/>
    </xf>
    <xf numFmtId="164" fontId="9" fillId="0" borderId="2" xfId="0" applyNumberFormat="1" applyFont="1" applyFill="1" applyBorder="1" applyAlignment="1">
      <alignment horizontal="right"/>
    </xf>
    <xf numFmtId="165" fontId="15" fillId="0" borderId="2" xfId="0" applyNumberFormat="1" applyFont="1" applyFill="1" applyBorder="1" applyAlignment="1">
      <alignment horizontal="right" wrapText="1"/>
    </xf>
    <xf numFmtId="165" fontId="1" fillId="0" borderId="2" xfId="0" applyNumberFormat="1" applyFont="1" applyFill="1" applyBorder="1"/>
    <xf numFmtId="166" fontId="9" fillId="0" borderId="2" xfId="0" applyNumberFormat="1" applyFont="1" applyFill="1" applyBorder="1"/>
    <xf numFmtId="0" fontId="1" fillId="0" borderId="2" xfId="0" applyFont="1" applyFill="1" applyBorder="1" applyAlignment="1">
      <alignment horizontal="right"/>
    </xf>
    <xf numFmtId="0" fontId="1" fillId="0" borderId="0" xfId="0" applyFont="1" applyFill="1" applyAlignment="1">
      <alignment horizontal="right"/>
    </xf>
    <xf numFmtId="49" fontId="1" fillId="0" borderId="2" xfId="1" applyNumberFormat="1" applyFont="1" applyFill="1" applyBorder="1" applyAlignment="1">
      <alignment horizontal="left" vertical="center" wrapText="1"/>
    </xf>
    <xf numFmtId="0" fontId="7" fillId="0" borderId="2" xfId="0" applyFont="1" applyFill="1" applyBorder="1" applyAlignment="1">
      <alignment horizontal="right"/>
    </xf>
    <xf numFmtId="0" fontId="12" fillId="0" borderId="0" xfId="0" applyFont="1" applyFill="1"/>
    <xf numFmtId="3" fontId="7" fillId="0" borderId="0" xfId="0" applyNumberFormat="1" applyFont="1" applyFill="1" applyBorder="1" applyAlignment="1">
      <alignment horizontal="right"/>
    </xf>
    <xf numFmtId="0" fontId="7" fillId="0" borderId="0" xfId="0" applyFont="1" applyFill="1"/>
    <xf numFmtId="0" fontId="2" fillId="0" borderId="0" xfId="0" applyFont="1" applyFill="1"/>
    <xf numFmtId="49" fontId="1" fillId="0" borderId="2" xfId="0" applyNumberFormat="1" applyFont="1" applyFill="1" applyBorder="1" applyAlignment="1">
      <alignment horizontal="center"/>
    </xf>
    <xf numFmtId="164" fontId="1" fillId="0" borderId="2" xfId="0" applyNumberFormat="1" applyFont="1" applyFill="1" applyBorder="1" applyAlignment="1">
      <alignment horizontal="right"/>
    </xf>
    <xf numFmtId="0" fontId="1" fillId="0" borderId="2" xfId="0" applyFont="1" applyBorder="1" applyAlignment="1">
      <alignment horizontal="right"/>
    </xf>
    <xf numFmtId="49" fontId="7" fillId="0" borderId="2" xfId="0" applyNumberFormat="1" applyFont="1" applyFill="1" applyBorder="1" applyAlignment="1">
      <alignment horizontal="right" wrapText="1"/>
    </xf>
    <xf numFmtId="0" fontId="17" fillId="0" borderId="0" xfId="0" applyFont="1" applyFill="1"/>
    <xf numFmtId="49" fontId="7" fillId="4" borderId="2" xfId="0" applyNumberFormat="1" applyFont="1" applyFill="1" applyBorder="1" applyAlignment="1">
      <alignment horizontal="center" vertical="center"/>
    </xf>
    <xf numFmtId="49" fontId="7" fillId="2" borderId="2" xfId="0" applyNumberFormat="1" applyFont="1" applyFill="1" applyBorder="1" applyAlignment="1">
      <alignment horizontal="left" vertical="center" wrapText="1"/>
    </xf>
    <xf numFmtId="165" fontId="7" fillId="2" borderId="2" xfId="0" applyNumberFormat="1" applyFont="1" applyFill="1" applyBorder="1"/>
    <xf numFmtId="166" fontId="11" fillId="2" borderId="2" xfId="0" applyNumberFormat="1" applyFont="1" applyFill="1" applyBorder="1"/>
    <xf numFmtId="49" fontId="7" fillId="2" borderId="2" xfId="0" applyNumberFormat="1" applyFont="1" applyFill="1" applyBorder="1" applyAlignment="1">
      <alignment vertical="center" wrapText="1"/>
    </xf>
    <xf numFmtId="49" fontId="7" fillId="0" borderId="2" xfId="0" applyNumberFormat="1" applyFont="1" applyFill="1" applyBorder="1" applyAlignment="1">
      <alignment horizontal="center"/>
    </xf>
    <xf numFmtId="2" fontId="7" fillId="0" borderId="2" xfId="0" applyNumberFormat="1" applyFont="1" applyFill="1" applyBorder="1" applyAlignment="1">
      <alignment horizontal="center"/>
    </xf>
    <xf numFmtId="49" fontId="7" fillId="0" borderId="2" xfId="0" applyNumberFormat="1" applyFont="1" applyFill="1" applyBorder="1" applyAlignment="1">
      <alignment horizontal="left" wrapText="1"/>
    </xf>
    <xf numFmtId="3" fontId="7" fillId="0" borderId="2" xfId="0" applyNumberFormat="1" applyFont="1" applyFill="1" applyBorder="1" applyAlignment="1">
      <alignment horizontal="right" wrapText="1"/>
    </xf>
    <xf numFmtId="3" fontId="14" fillId="0" borderId="5" xfId="2" applyNumberFormat="1" applyFont="1" applyFill="1" applyAlignment="1" applyProtection="1">
      <alignment horizontal="right" shrinkToFit="1"/>
    </xf>
    <xf numFmtId="2" fontId="1" fillId="0" borderId="2" xfId="0" applyNumberFormat="1" applyFont="1" applyFill="1" applyBorder="1" applyAlignment="1">
      <alignment horizontal="center"/>
    </xf>
    <xf numFmtId="49" fontId="1" fillId="0" borderId="2" xfId="0" applyNumberFormat="1" applyFont="1" applyFill="1" applyBorder="1" applyAlignment="1">
      <alignment horizontal="left" wrapText="1"/>
    </xf>
    <xf numFmtId="3" fontId="1" fillId="0" borderId="2" xfId="0" applyNumberFormat="1" applyFont="1" applyFill="1" applyBorder="1" applyAlignment="1">
      <alignment horizontal="right" wrapText="1"/>
    </xf>
    <xf numFmtId="3" fontId="15" fillId="0" borderId="5" xfId="2" applyNumberFormat="1" applyFont="1" applyFill="1" applyAlignment="1" applyProtection="1">
      <alignment horizontal="right" shrinkToFit="1"/>
    </xf>
    <xf numFmtId="0" fontId="4" fillId="0" borderId="2" xfId="0" applyFont="1" applyFill="1" applyBorder="1"/>
    <xf numFmtId="165" fontId="7" fillId="0" borderId="2" xfId="0" applyNumberFormat="1" applyFont="1" applyFill="1" applyBorder="1" applyAlignment="1">
      <alignment horizontal="right" wrapText="1"/>
    </xf>
    <xf numFmtId="165" fontId="1" fillId="0" borderId="2" xfId="0" applyNumberFormat="1" applyFont="1" applyFill="1" applyBorder="1" applyAlignment="1">
      <alignment horizontal="right" wrapText="1"/>
    </xf>
    <xf numFmtId="49" fontId="1" fillId="0" borderId="3" xfId="0" applyNumberFormat="1" applyFont="1" applyFill="1" applyBorder="1" applyAlignment="1">
      <alignment horizontal="center"/>
    </xf>
    <xf numFmtId="49" fontId="1" fillId="0" borderId="3" xfId="0" applyNumberFormat="1" applyFont="1" applyFill="1" applyBorder="1" applyAlignment="1">
      <alignment horizontal="left" wrapText="1"/>
    </xf>
    <xf numFmtId="0" fontId="7" fillId="0" borderId="0" xfId="0" applyFont="1" applyFill="1" applyAlignment="1">
      <alignment horizontal="center" vertical="center"/>
    </xf>
    <xf numFmtId="49" fontId="19" fillId="0" borderId="2" xfId="0" applyNumberFormat="1" applyFont="1" applyFill="1" applyBorder="1" applyAlignment="1">
      <alignment horizontal="center" wrapText="1"/>
    </xf>
    <xf numFmtId="49" fontId="19" fillId="0" borderId="2" xfId="0" applyNumberFormat="1" applyFont="1" applyFill="1" applyBorder="1" applyAlignment="1">
      <alignment horizontal="center" vertical="center" wrapText="1"/>
    </xf>
    <xf numFmtId="0" fontId="19" fillId="0" borderId="2" xfId="0" applyFont="1" applyFill="1" applyBorder="1" applyAlignment="1">
      <alignment horizontal="center" wrapText="1"/>
    </xf>
    <xf numFmtId="0" fontId="19" fillId="0" borderId="2" xfId="0" applyFont="1" applyFill="1" applyBorder="1" applyAlignment="1">
      <alignment horizontal="center" vertical="center"/>
    </xf>
    <xf numFmtId="0" fontId="20" fillId="0" borderId="0" xfId="0" applyFont="1" applyFill="1"/>
    <xf numFmtId="49" fontId="6" fillId="0" borderId="0" xfId="0" applyNumberFormat="1" applyFont="1" applyFill="1" applyAlignment="1">
      <alignment horizontal="center" wrapText="1"/>
    </xf>
    <xf numFmtId="0" fontId="6" fillId="0" borderId="0" xfId="0" applyFont="1" applyBorder="1" applyAlignment="1">
      <alignment horizontal="center" vertical="top" wrapText="1"/>
    </xf>
    <xf numFmtId="0" fontId="7" fillId="0" borderId="2" xfId="0" applyFont="1" applyFill="1" applyBorder="1" applyAlignment="1">
      <alignment horizontal="center" vertical="center"/>
    </xf>
    <xf numFmtId="0" fontId="1" fillId="0" borderId="0" xfId="0" applyFont="1" applyFill="1" applyAlignment="1">
      <alignment horizontal="left" vertical="top" wrapText="1"/>
    </xf>
  </cellXfs>
  <cellStyles count="3">
    <cellStyle name="xl38" xfId="2"/>
    <cellStyle name="Обычный" xfId="0" builtinId="0"/>
    <cellStyle name="Обычный_приложение 1 к закону 2004 года"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0;&#1085;&#1072;&#1083;&#1080;&#1090;&#1080;&#1095;&#1077;&#1089;&#1082;&#1080;&#1077;%20&#1080;%20&#1080;&#1085;&#1092;&#1086;&#1088;&#1084;&#1072;&#1094;&#1080;&#1086;&#1085;&#1085;&#1099;&#1077;%20&#1084;&#1072;&#1090;&#1077;&#1088;&#1080;&#1072;&#1083;&#1099;/&#1040;&#1085;&#1072;&#1083;&#1080;&#1090;&#1080;&#1095;&#1077;&#1089;&#1082;&#1080;&#1077;%20&#1079;&#1072;&#1087;&#1080;&#1089;&#1082;&#1080;/2022/&#1040;&#1053;&#1040;&#1051;&#1048;&#1058;&#1048;&#1050;&#1040;%20&#1050;%20&#1047;&#1040;&#1050;&#1054;&#1053;&#1054;&#1055;&#1056;&#1054;&#1045;&#1050;&#1058;&#1040;&#1052;/2%20&#1089;&#1077;&#1089;&#1089;&#1080;&#1103;%207%20&#1089;&#1086;&#1079;&#1099;&#1074;/&#1055;&#1088;&#1086;&#1077;&#1082;&#1090;%20&#1073;&#1102;&#1076;&#1078;&#1077;&#1090;&#1072;%202022/&#1072;&#1085;&#1072;&#1083;&#1080;&#1090;%20&#1090;&#1072;&#1073;&#1083;&#1080;&#1094;&#1099;/&#1055;&#1088;&#1080;&#1083;&#1086;&#1078;&#1077;&#1085;&#1080;&#1077;%20&#1082;%20&#1040;&#1047;%20%20&#1087;&#1086;%20&#1076;&#1086;&#1093;&#1086;&#1076;&#1072;&#1084;%20&#1080;%20&#1086;&#1090;&#1088;&#1072;&#1089;&#1083;&#1103;&#10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т 2023 год"/>
      <sheetName val="Лист6"/>
      <sheetName val="Лист5"/>
      <sheetName val="Лист4"/>
      <sheetName val="Лист3"/>
      <sheetName val="Лист2"/>
      <sheetName val="Лист1"/>
    </sheetNames>
    <sheetDataSet>
      <sheetData sheetId="0"/>
      <sheetData sheetId="1" refreshError="1"/>
      <sheetData sheetId="2">
        <row r="2">
          <cell r="B2" t="str">
            <v>НАЛОГОВЫЕ И НЕНАЛОГОВЫЕ ДОХОДЫ</v>
          </cell>
          <cell r="C2">
            <v>71898888</v>
          </cell>
          <cell r="D2" t="str">
            <v>1 00 00000 00 0000 000</v>
          </cell>
        </row>
        <row r="3">
          <cell r="B3" t="str">
            <v>НАЛОГИ НА ПРИБЫЛЬ, ДОХОДЫ</v>
          </cell>
          <cell r="C3">
            <v>49155913</v>
          </cell>
          <cell r="D3" t="str">
            <v>1 01 00000 00 0000 000</v>
          </cell>
        </row>
        <row r="4">
          <cell r="B4" t="str">
            <v>Налог на прибыль организаций</v>
          </cell>
          <cell r="C4">
            <v>28005193</v>
          </cell>
          <cell r="D4" t="str">
            <v>1 01 01000 00 0000 110</v>
          </cell>
        </row>
        <row r="5">
          <cell r="B5" t="str">
            <v>Налог на доходы физических лиц</v>
          </cell>
          <cell r="C5">
            <v>21150720</v>
          </cell>
          <cell r="D5" t="str">
            <v>1 01 02000 01 0000 110</v>
          </cell>
        </row>
        <row r="6">
          <cell r="B6" t="str">
            <v>НАЛОГИ НА ТОВАРЫ (РАБОТЫ, УСЛУГИ), РЕАЛИЗУЕМЫЕ НА ТЕРРИТОРИИ РОССИЙСКОЙ ФЕДЕРАЦИИ</v>
          </cell>
          <cell r="C6">
            <v>7195990</v>
          </cell>
          <cell r="D6" t="str">
            <v>1 03 00000 00 0000 000</v>
          </cell>
        </row>
        <row r="7">
          <cell r="B7" t="str">
            <v>Акцизы по подакцизным товарам (продукции), производимым на территории Российской Федерации</v>
          </cell>
          <cell r="C7">
            <v>7195990</v>
          </cell>
          <cell r="D7" t="str">
            <v>1 03 02000 01 0000 110</v>
          </cell>
        </row>
        <row r="8">
          <cell r="B8" t="str">
            <v>НАЛОГИ НА СОВОКУПНЫЙ ДОХОД</v>
          </cell>
          <cell r="C8">
            <v>6991879</v>
          </cell>
          <cell r="D8" t="str">
            <v>1 05 00000 00 0000 000</v>
          </cell>
        </row>
        <row r="9">
          <cell r="B9" t="str">
            <v>Налог, взимаемый в связи с применением упрощённой системы налогообложения</v>
          </cell>
          <cell r="C9">
            <v>6926179</v>
          </cell>
          <cell r="D9" t="str">
            <v>1 05 01000 00 0000 110</v>
          </cell>
        </row>
        <row r="10">
          <cell r="B10" t="str">
            <v>Налог на профессиональный доход</v>
          </cell>
          <cell r="C10">
            <v>65700</v>
          </cell>
          <cell r="D10" t="str">
            <v>1 05 06000 01 0000 110</v>
          </cell>
        </row>
        <row r="11">
          <cell r="B11" t="str">
            <v>НАЛОГИ НА ИМУЩЕСТВО</v>
          </cell>
          <cell r="C11">
            <v>6959398</v>
          </cell>
          <cell r="D11" t="str">
            <v>1 06 00000 00 0000 000</v>
          </cell>
        </row>
        <row r="12">
          <cell r="B12" t="str">
            <v>Налог на имущество организаций</v>
          </cell>
          <cell r="C12">
            <v>5314245</v>
          </cell>
          <cell r="D12" t="str">
            <v>1 06 02000 02 0000 110</v>
          </cell>
        </row>
        <row r="13">
          <cell r="B13" t="str">
            <v>Транспортный налог</v>
          </cell>
          <cell r="C13">
            <v>1642801</v>
          </cell>
          <cell r="D13" t="str">
            <v>1 06 04000 02 0000 110</v>
          </cell>
        </row>
        <row r="14">
          <cell r="B14" t="str">
            <v>Налог на игорный бизнес</v>
          </cell>
          <cell r="C14">
            <v>2352</v>
          </cell>
          <cell r="D14" t="str">
            <v>1 06 05000 02 0000 110</v>
          </cell>
        </row>
        <row r="15">
          <cell r="B15" t="str">
            <v>НАЛОГИ, СБОРЫ И РЕГУЛЯРНЫЕ ПЛАТЕЖИ ЗА ПОЛЬЗОВАНИЕ ПРИРОДНЫМИ РЕСУРСАМИ</v>
          </cell>
          <cell r="C15">
            <v>4811</v>
          </cell>
          <cell r="D15" t="str">
            <v>1 07 00000 00 0000 000</v>
          </cell>
        </row>
        <row r="16">
          <cell r="B16" t="str">
            <v>Сбор за пользование объектами животного мира</v>
          </cell>
          <cell r="C16">
            <v>4694</v>
          </cell>
          <cell r="D16" t="str">
            <v>1 07 04010 01 0000 110</v>
          </cell>
        </row>
        <row r="17">
          <cell r="B17" t="str">
            <v>ГОСУДАРСТВЕННАЯ ПОШЛИНА</v>
          </cell>
          <cell r="C17">
            <v>238661</v>
          </cell>
          <cell r="D17" t="str">
            <v>1 08 00000 00 0000 000</v>
          </cell>
        </row>
        <row r="18">
          <cell r="B18" t="str">
            <v>ДОХОДЫ ОТ ИСПОЛЬЗОВАНИЯ ИМУЩЕСТВА, НАХОДЯЩЕГОСЯ В ГОСУДАРСТВЕННОЙ И МУНИЦИПАЛЬНОЙ СОБСТВЕННОСТИ</v>
          </cell>
          <cell r="C18">
            <v>37307</v>
          </cell>
          <cell r="D18" t="str">
            <v>1 11 00000 00 0000 000</v>
          </cell>
        </row>
        <row r="19">
          <cell r="B19" t="str">
            <v>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v>
          </cell>
          <cell r="C19">
            <v>2300</v>
          </cell>
          <cell r="D19" t="str">
            <v>1 11 01020 02 0000 120</v>
          </cell>
        </row>
        <row r="20">
          <cell r="B20" t="str">
            <v>Проценты, полученные от предоставления бюджетных кредитов внутри страны за счёт средств бюджетов субъектов Российской Федерации</v>
          </cell>
          <cell r="C20">
            <v>385</v>
          </cell>
          <cell r="D20" t="str">
            <v>1 11 03020 02 0000 120</v>
          </cell>
        </row>
        <row r="21">
          <cell r="B21" t="str">
            <v>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v>
          </cell>
          <cell r="C21">
            <v>9300</v>
          </cell>
          <cell r="D21" t="str">
            <v>1 11 05022 02 0000 120</v>
          </cell>
        </row>
        <row r="22">
          <cell r="B22" t="str">
            <v>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v>
          </cell>
          <cell r="C22">
            <v>2260</v>
          </cell>
          <cell r="D22" t="str">
            <v>1 11 05032 02 0000 120</v>
          </cell>
        </row>
        <row r="23">
          <cell r="B23" t="str">
            <v>Доходы от сдачи в аренду имущества, составляющего казну субъекта Российской Федерации (за исключением земельных участков)</v>
          </cell>
          <cell r="C23">
            <v>900</v>
          </cell>
          <cell r="D23" t="str">
            <v>1 11 05072 02 0000 120</v>
          </cell>
        </row>
        <row r="24">
          <cell r="B24" t="str">
            <v>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v>
          </cell>
          <cell r="C24">
            <v>4</v>
          </cell>
          <cell r="D24" t="str">
            <v>1 11 05100 02 0000 120</v>
          </cell>
        </row>
        <row r="25">
          <cell r="B25" t="str">
            <v>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v>
          </cell>
          <cell r="C25">
            <v>23</v>
          </cell>
          <cell r="D25" t="str">
            <v>1 11 05322 02 0000 120</v>
          </cell>
        </row>
        <row r="26">
          <cell r="B26" t="str">
            <v>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v>
          </cell>
          <cell r="C26">
            <v>22000</v>
          </cell>
          <cell r="D26" t="str">
            <v>1 11 07012 02 0000 120</v>
          </cell>
        </row>
        <row r="27">
          <cell r="B27" t="str">
            <v>Доходы от эксплуатации и использования имущества автомобильных дорог, находящихся в собственности субъектов Российской Федерации</v>
          </cell>
          <cell r="C27">
            <v>1</v>
          </cell>
          <cell r="D27" t="str">
            <v>1 11 09032 02 0000 120</v>
          </cell>
        </row>
        <row r="28">
          <cell r="B28" t="str">
            <v>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казённых)</v>
          </cell>
          <cell r="C28">
            <v>134</v>
          </cell>
          <cell r="D28" t="str">
            <v>1 11 09042 02 0000 120</v>
          </cell>
        </row>
        <row r="29">
          <cell r="B29" t="str">
            <v>ПЛАТЕЖИ ПРИ ПОЛЬЗОВАНИИ ПРИРОДНЫМИ РЕСУРСАМИ</v>
          </cell>
          <cell r="C29">
            <v>265204</v>
          </cell>
          <cell r="D29" t="str">
            <v>1 12 00000 00 0000 000</v>
          </cell>
        </row>
        <row r="30">
          <cell r="B30" t="str">
            <v>Плата за негативное воздействие на окружающую среду</v>
          </cell>
          <cell r="C30">
            <v>24462</v>
          </cell>
          <cell r="D30" t="str">
            <v>1 12 01000 01 0000 120</v>
          </cell>
        </row>
        <row r="31">
          <cell r="B31" t="str">
            <v>Платежи при пользовании недрами</v>
          </cell>
          <cell r="C31">
            <v>5783</v>
          </cell>
          <cell r="D31" t="str">
            <v>1 12 02000 00 0000 120</v>
          </cell>
        </row>
        <row r="32">
          <cell r="B32" t="str">
            <v>Плата за использование лесов</v>
          </cell>
          <cell r="C32">
            <v>234959</v>
          </cell>
          <cell r="D32" t="str">
            <v>1 12 04000 00 0000 120</v>
          </cell>
        </row>
        <row r="33">
          <cell r="B33" t="str">
            <v>ДОХОДЫ ОТ ОКАЗАНИЯ ПЛАТНЫХ УСЛУГ (РАБОТ) И КОМПЕНСАЦИИ ЗАТРАТ ГОСУДАРСТВА</v>
          </cell>
          <cell r="C33">
            <v>71728</v>
          </cell>
          <cell r="D33" t="str">
            <v>1 13 00000 00 0000 000</v>
          </cell>
        </row>
        <row r="34">
          <cell r="B34" t="str">
            <v>АДМИНИСТРАТИВНЫЕ ПЛАТЕЖИ И СБОРЫ</v>
          </cell>
          <cell r="C34">
            <v>956</v>
          </cell>
          <cell r="D34" t="str">
            <v>1 15 00000 00 0000 000</v>
          </cell>
        </row>
        <row r="35">
          <cell r="B35" t="str">
            <v>ШТРАФЫ, САНКЦИИ, ВОЗМЕЩЕНИЕ УЩЕРБА</v>
          </cell>
          <cell r="C35">
            <v>977022</v>
          </cell>
          <cell r="D35" t="str">
            <v>1 16 00000 00 0000 000</v>
          </cell>
        </row>
        <row r="36">
          <cell r="B36" t="str">
            <v>ПРОЧИЕ НЕНАЛОГОВЫЕ ДОХОДЫ</v>
          </cell>
          <cell r="C36">
            <v>19</v>
          </cell>
          <cell r="D36" t="str">
            <v>1 17 00000 00 0000 000</v>
          </cell>
        </row>
        <row r="37">
          <cell r="B37" t="str">
            <v>БЕЗВОЗМЕЗДНЫЕ ПОСТУПЛЕНИЯ</v>
          </cell>
          <cell r="C37">
            <v>29539666</v>
          </cell>
          <cell r="D37" t="str">
            <v>2 00 00000 00 0000 000</v>
          </cell>
        </row>
        <row r="38">
          <cell r="B38" t="str">
            <v>Дотации бюджетам субъектов Российской Федерации на выравнивание бюджетной обеспеченности</v>
          </cell>
          <cell r="C38">
            <v>4850755.5999999996</v>
          </cell>
          <cell r="D38" t="str">
            <v>2 02 15001 02 0000 150</v>
          </cell>
        </row>
        <row r="39">
          <cell r="B39" t="str">
            <v>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v>
          </cell>
          <cell r="C39">
            <v>1724787</v>
          </cell>
          <cell r="D39" t="str">
            <v>2 02 15009 02 0000 150</v>
          </cell>
        </row>
        <row r="40">
          <cell r="B40" t="str">
            <v>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v>
          </cell>
          <cell r="C40">
            <v>342911.2</v>
          </cell>
          <cell r="D40" t="str">
            <v>2 02 25021 02 0000 150</v>
          </cell>
        </row>
        <row r="41">
          <cell r="B41" t="str">
            <v>Субсидии бюджетам субъектов Российской Федерации на реализацию мероприятий государственной программы Российской Федерации «Доступная среда»</v>
          </cell>
          <cell r="C41">
            <v>21647.9</v>
          </cell>
          <cell r="D41" t="str">
            <v>2 02 25027 02 0000 150</v>
          </cell>
        </row>
        <row r="42">
          <cell r="B42" t="str">
            <v>Субсидии бюджетам субъектов Российской Федерации на поддержку региональных проектов в сфере информационных технологий</v>
          </cell>
          <cell r="C42">
            <v>3816.8</v>
          </cell>
          <cell r="D42" t="str">
            <v>2 02 25028 02 0000 150</v>
          </cell>
        </row>
        <row r="43">
          <cell r="B43" t="str">
            <v>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v>
          </cell>
          <cell r="C43">
            <v>33056.5</v>
          </cell>
          <cell r="D43" t="str">
            <v>2 02 25065 02 0000 150</v>
          </cell>
        </row>
        <row r="44">
          <cell r="B44" t="str">
            <v>Субсидии бюджетам субъектов Российской Федерации на подготовку управленческих кадров для организаций народного хозяйства Российской Федерации</v>
          </cell>
          <cell r="C44">
            <v>349.3</v>
          </cell>
          <cell r="D44" t="str">
            <v>2 02 25066 02 0000 150</v>
          </cell>
        </row>
        <row r="45">
          <cell r="B45" t="str">
            <v>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v>
          </cell>
          <cell r="C45">
            <v>6430.9</v>
          </cell>
          <cell r="D45" t="str">
            <v>2 02 25081 02 0000 150</v>
          </cell>
        </row>
        <row r="46">
          <cell r="B46" t="str">
            <v>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v>
          </cell>
          <cell r="C46">
            <v>157511.9</v>
          </cell>
          <cell r="D46" t="str">
            <v>2 02 25082 02 0000 150</v>
          </cell>
        </row>
        <row r="47">
          <cell r="B47" t="str">
            <v>Субсидии бюджетам субъектов Российской Федерации на осуществление ежемесячной денежной выплаты, назначаемой в случае рождения третьего ребёнка или последующих детей до достижения ребёнком возраста трёх лет</v>
          </cell>
          <cell r="C47">
            <v>1006250.8</v>
          </cell>
          <cell r="D47" t="str">
            <v>2 02 25084 02 0000 150</v>
          </cell>
        </row>
        <row r="48">
          <cell r="B48" t="str">
            <v>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v>
          </cell>
          <cell r="C48">
            <v>502.2</v>
          </cell>
          <cell r="D48" t="str">
            <v>2 02 25086 02 0000 150</v>
          </cell>
        </row>
        <row r="49">
          <cell r="B49" t="str">
            <v>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v>
          </cell>
          <cell r="C49">
            <v>11138.1</v>
          </cell>
          <cell r="D49" t="str">
            <v>2 02 25097 02 0000 150</v>
          </cell>
        </row>
        <row r="50">
          <cell r="B50" t="str">
            <v>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v>
          </cell>
          <cell r="C50">
            <v>213000</v>
          </cell>
          <cell r="D50" t="str">
            <v>2 02 25113 02 0000 150</v>
          </cell>
        </row>
        <row r="51">
          <cell r="B51" t="str">
            <v>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v>
          </cell>
          <cell r="C51">
            <v>83273.399999999994</v>
          </cell>
          <cell r="D51" t="str">
            <v>2 02 25114 02 0000 150</v>
          </cell>
        </row>
        <row r="52">
          <cell r="B52" t="str">
            <v>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населённые пункты, либо рабочие посёлки, либо посёлки городского типа, либо города с населением до 50 тысяч человек</v>
          </cell>
          <cell r="C52">
            <v>96390</v>
          </cell>
          <cell r="D52" t="str">
            <v>2 02 25138 02 0000 150</v>
          </cell>
        </row>
        <row r="53">
          <cell r="B53" t="str">
            <v>Субсидии бюджетам субъектов Российской Федерации на создание системы долговременного ухода за гражданами пожилого возраста и инвалидами</v>
          </cell>
          <cell r="C53">
            <v>70066.399999999994</v>
          </cell>
          <cell r="D53" t="str">
            <v>2 02 25163 02 0000 150</v>
          </cell>
        </row>
        <row r="54">
          <cell r="B54" t="str">
            <v>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v>
          </cell>
          <cell r="C54">
            <v>57824</v>
          </cell>
          <cell r="D54" t="str">
            <v>2 02 25169 02 0000 150</v>
          </cell>
        </row>
        <row r="55">
          <cell r="B55" t="str">
            <v>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v>
          </cell>
          <cell r="C55">
            <v>15422.6</v>
          </cell>
          <cell r="D55" t="str">
            <v>2 02 25187 02 0000 150</v>
          </cell>
        </row>
        <row r="56">
          <cell r="B56" t="str">
            <v>Субсидии бюджетам субъектов Российской Федерации на развитие паллиативной медицинской помощи</v>
          </cell>
          <cell r="C56">
            <v>40732.5</v>
          </cell>
          <cell r="D56" t="str">
            <v>2 02 25201 02 0000 150</v>
          </cell>
        </row>
        <row r="57">
          <cell r="B57" t="str">
            <v>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v>
          </cell>
          <cell r="C57">
            <v>26450.799999999999</v>
          </cell>
          <cell r="D57" t="str">
            <v>2 02 25202 02 0000 150</v>
          </cell>
        </row>
        <row r="58">
          <cell r="B58" t="str">
            <v>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v>
          </cell>
          <cell r="C58">
            <v>95315.5</v>
          </cell>
          <cell r="D58" t="str">
            <v>2 02 25210 02 0000 150</v>
          </cell>
        </row>
        <row r="59">
          <cell r="B59" t="str">
            <v>Субсидии бюджетам субъектов Российской Федерации на создание центров цифрового образования детей</v>
          </cell>
          <cell r="C59">
            <v>33840.400000000001</v>
          </cell>
          <cell r="D59" t="str">
            <v>2 02 25219 02 0000 150</v>
          </cell>
        </row>
        <row r="60">
          <cell r="B60" t="str">
            <v>Субсидии бюджетам субъектов Российской Федерации на оснащение объектов спортивной инфраструктуры спортивно-технологическим оборудованием</v>
          </cell>
          <cell r="C60">
            <v>9397.4</v>
          </cell>
          <cell r="D60" t="str">
            <v>2 02 25228 02 0000 150</v>
          </cell>
        </row>
        <row r="61">
          <cell r="B61" t="str">
            <v>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v>
          </cell>
          <cell r="C61">
            <v>8130.6</v>
          </cell>
          <cell r="D61" t="str">
            <v>2 02 25229 02 0000 150</v>
          </cell>
        </row>
        <row r="62">
          <cell r="B62" t="str">
            <v>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v>
          </cell>
          <cell r="C62">
            <v>35613.1</v>
          </cell>
          <cell r="D62" t="str">
            <v>2 02 25242 02 0000 150</v>
          </cell>
        </row>
        <row r="63">
          <cell r="B63" t="str">
            <v>Субсидии бюджетам субъектов Российской Федерации на строительство и реконструкцию (модернизацию) объектов питьевого водоснабжения</v>
          </cell>
          <cell r="C63">
            <v>358200.7</v>
          </cell>
          <cell r="D63" t="str">
            <v>2 02 25243 02 0000 150</v>
          </cell>
        </row>
        <row r="64">
          <cell r="B64" t="str">
            <v>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v>
          </cell>
          <cell r="C64">
            <v>15582.9</v>
          </cell>
          <cell r="D64" t="str">
            <v>2 02 25251 02 0000 150</v>
          </cell>
        </row>
        <row r="65">
          <cell r="B65" t="str">
            <v>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v>
          </cell>
          <cell r="C65">
            <v>1197</v>
          </cell>
          <cell r="D65" t="str">
            <v>2 02 25253 02 0000 150</v>
          </cell>
        </row>
        <row r="66">
          <cell r="B66" t="str">
            <v>Субсидии бюджетам субъектов Российской Федерации на государственную поддержку стимулирования увеличения производства масличных культур</v>
          </cell>
          <cell r="C66">
            <v>33819.9</v>
          </cell>
          <cell r="D66" t="str">
            <v>2 02 25259 02 0000 150</v>
          </cell>
        </row>
        <row r="67">
          <cell r="B67" t="str">
            <v>Субсидии бюджетам субъектов Российской Федерации на развитие заправочной инфраструктуры компримированного природного газа</v>
          </cell>
          <cell r="C67">
            <v>87480</v>
          </cell>
          <cell r="D67" t="str">
            <v>2 02 25261 02 0000 150</v>
          </cell>
        </row>
        <row r="68">
          <cell r="B68" t="str">
            <v>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v>
          </cell>
          <cell r="C68">
            <v>14197</v>
          </cell>
          <cell r="D68" t="str">
            <v>2 02 25276 02 0000 150</v>
          </cell>
        </row>
        <row r="69">
          <cell r="B69" t="str">
            <v>Субсидии бюджетам субъектов Российской Федерации на повышение эффективности службы занятости</v>
          </cell>
          <cell r="C69">
            <v>9700</v>
          </cell>
          <cell r="D69" t="str">
            <v>2 02 25291 02 0000 150</v>
          </cell>
        </row>
        <row r="70">
          <cell r="B70" t="str">
            <v>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v>
          </cell>
          <cell r="C70">
            <v>2819.8</v>
          </cell>
          <cell r="D70" t="str">
            <v>2 02 25299 02 0000 150</v>
          </cell>
        </row>
        <row r="71">
          <cell r="B71" t="str">
            <v>Субсидии бюджетам субъектов Российской Федерации на осуществление ежемесячных выплат на детей в возрасте от трёх до семи лет включительно</v>
          </cell>
          <cell r="C71">
            <v>3193798.7</v>
          </cell>
          <cell r="D71" t="str">
            <v>2 02 25302 02 0000 150</v>
          </cell>
        </row>
        <row r="72">
          <cell r="B72" t="str">
            <v>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ell>
          <cell r="C72">
            <v>768374.2</v>
          </cell>
          <cell r="D72" t="str">
            <v>2 02 25304 02 0000 150</v>
          </cell>
        </row>
        <row r="73">
          <cell r="B73" t="str">
            <v>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v>
          </cell>
          <cell r="C73">
            <v>1021114.9</v>
          </cell>
          <cell r="D73" t="str">
            <v>2 02 25305 02 0000 150</v>
          </cell>
        </row>
        <row r="74">
          <cell r="B74" t="str">
            <v>Субсидии бюджетам субъектов Российской Федерации на развитие сельского туризма</v>
          </cell>
          <cell r="C74">
            <v>2400</v>
          </cell>
          <cell r="D74" t="str">
            <v>2 02 25341 02 0000 150</v>
          </cell>
        </row>
        <row r="75">
          <cell r="B75" t="str">
            <v>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v>
          </cell>
          <cell r="C75">
            <v>60343.199999999997</v>
          </cell>
          <cell r="D75" t="str">
            <v>2 02 25359 02 0000 150</v>
          </cell>
        </row>
        <row r="76">
          <cell r="B76" t="str">
            <v>Субсидии бюджетам субъектов Российской Федерации на реализацию региональных проектов модернизации первичного звена здравоохранения</v>
          </cell>
          <cell r="C76">
            <v>995106.2</v>
          </cell>
          <cell r="D76" t="str">
            <v>2 02 25365 02 0000 150</v>
          </cell>
        </row>
        <row r="77">
          <cell r="B77" t="str">
            <v>Субсидии бюджетам субъектов Российской Федерации на развитие транспортной инфраструктуры на сельских территориях</v>
          </cell>
          <cell r="C77">
            <v>370005.6</v>
          </cell>
          <cell r="D77" t="str">
            <v>2 02 25372 02 0000 150</v>
          </cell>
        </row>
        <row r="78">
          <cell r="B78" t="str">
            <v>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v>
          </cell>
          <cell r="C78">
            <v>568436.5</v>
          </cell>
          <cell r="D78" t="str">
            <v>2 02 25394 02 0000 150</v>
          </cell>
        </row>
        <row r="79">
          <cell r="B79" t="str">
            <v>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v>
          </cell>
          <cell r="C79">
            <v>28446.799999999999</v>
          </cell>
          <cell r="D79" t="str">
            <v>2 02 25402 02 0000 150</v>
          </cell>
        </row>
        <row r="80">
          <cell r="B80" t="str">
            <v>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v>
          </cell>
          <cell r="C80">
            <v>252059.5</v>
          </cell>
          <cell r="D80" t="str">
            <v>2 02 25404 02 0000 150</v>
          </cell>
        </row>
        <row r="81">
          <cell r="B81" t="str">
            <v>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v>
          </cell>
          <cell r="C81">
            <v>6452.3</v>
          </cell>
          <cell r="D81" t="str">
            <v>2 02 25462 02 0000 150</v>
          </cell>
        </row>
        <row r="82">
          <cell r="B82" t="str">
            <v>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населённых пунктах с численностью населения до 300 тысяч человек</v>
          </cell>
          <cell r="C82">
            <v>5004.7</v>
          </cell>
          <cell r="D82" t="str">
            <v>2 02 25466 02 0000 150</v>
          </cell>
        </row>
        <row r="83">
          <cell r="B83" t="str">
            <v>Субсидии бюджетам субъектов Российской Федерации на обеспечение развития и укрепления материально-технической базы домов культуры в населённых пунктах с числом жителей до 50 тысяч человек</v>
          </cell>
          <cell r="C83">
            <v>20784.900000000001</v>
          </cell>
          <cell r="D83" t="str">
            <v>2 02 25467 02 0000 150</v>
          </cell>
        </row>
        <row r="84">
          <cell r="B84" t="str">
            <v>Субсидии бюджетам субъектов Российской Федерации на создание системы поддержки фермеров и развитие сельской кооперации</v>
          </cell>
          <cell r="C84">
            <v>201764</v>
          </cell>
          <cell r="D84" t="str">
            <v>2 02 25480 02 0000 150</v>
          </cell>
        </row>
        <row r="85">
          <cell r="B85" t="str">
            <v>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v>
          </cell>
          <cell r="C85">
            <v>46672.3</v>
          </cell>
          <cell r="D85" t="str">
            <v>2 02 25491 02 0000 150</v>
          </cell>
        </row>
        <row r="86">
          <cell r="B86" t="str">
            <v>Субсидии бюджетам субъектов Российской Федерации на реализацию мероприятий по обеспечению жильём молодых семей</v>
          </cell>
          <cell r="C86">
            <v>27181</v>
          </cell>
          <cell r="D86" t="str">
            <v>2 02 25497 02 0000 150</v>
          </cell>
        </row>
        <row r="87">
          <cell r="B87" t="str">
            <v>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v>
          </cell>
          <cell r="C87">
            <v>446056.1</v>
          </cell>
          <cell r="D87" t="str">
            <v>2 02 25502 02 0000 150</v>
          </cell>
        </row>
        <row r="88">
          <cell r="B88" t="str">
            <v>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v>
          </cell>
          <cell r="C88">
            <v>446906.6</v>
          </cell>
          <cell r="D88" t="str">
            <v>2 02 25508 02 0000 150</v>
          </cell>
        </row>
        <row r="89">
          <cell r="B89" t="str">
            <v>Субсидии бюджетам субъектов Российской Федерации на развитие сети учреждений культурно-досугового типа</v>
          </cell>
          <cell r="C89">
            <v>109218.5</v>
          </cell>
          <cell r="D89" t="str">
            <v>2 02 25513 02 0000 150</v>
          </cell>
        </row>
        <row r="90">
          <cell r="B90" t="str">
            <v>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v>
          </cell>
          <cell r="C90">
            <v>11531.9</v>
          </cell>
          <cell r="D90" t="str">
            <v>2 02 25514 02 0000 150</v>
          </cell>
        </row>
        <row r="91">
          <cell r="B91" t="str">
            <v>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v>
          </cell>
          <cell r="C91">
            <v>5515.5</v>
          </cell>
          <cell r="D91" t="str">
            <v>2 02 25516 02 0000 150</v>
          </cell>
        </row>
        <row r="92">
          <cell r="B92" t="str">
            <v>Субсидии бюджетам субъектов Российской Федерации на поддержку творческой деятельности и техническое оснащение детских и кукольных театров</v>
          </cell>
          <cell r="C92">
            <v>4520.5</v>
          </cell>
          <cell r="D92" t="str">
            <v>2 02 25517 02 0000 150</v>
          </cell>
        </row>
        <row r="93">
          <cell r="B93" t="str">
            <v>Субсидии бюджетам субъектов Российской Федерации на поддержку отрасли культуры</v>
          </cell>
          <cell r="C93">
            <v>55402.7</v>
          </cell>
          <cell r="D93" t="str">
            <v>2 02 25519 02 0000 150</v>
          </cell>
        </row>
        <row r="94">
          <cell r="B94" t="str">
            <v>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v>
          </cell>
          <cell r="C94">
            <v>217922.8</v>
          </cell>
          <cell r="D94" t="str">
            <v>2 02 25520 02 0000 150</v>
          </cell>
        </row>
        <row r="95">
          <cell r="B95" t="str">
            <v>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v>
          </cell>
          <cell r="C95">
            <v>175555.8</v>
          </cell>
          <cell r="D95" t="str">
            <v>2 02 25527 02 0000 150</v>
          </cell>
        </row>
        <row r="96">
          <cell r="B96" t="str">
            <v>Субсидии бюджетам субъектов Российской Федерации на обеспечение закупки авиационных работ в целях оказания медицинской помощи</v>
          </cell>
          <cell r="C96">
            <v>43101.8</v>
          </cell>
          <cell r="D96" t="str">
            <v>2 02 25554 02 0000 150</v>
          </cell>
        </row>
        <row r="97">
          <cell r="B97" t="str">
            <v>Субсидии бюджетам субъектов Российской Федерации на реализацию программ формирования современной городской среды</v>
          </cell>
          <cell r="C97">
            <v>403104.6</v>
          </cell>
          <cell r="D97" t="str">
            <v>2 02 25555 02 0000 150</v>
          </cell>
        </row>
        <row r="98">
          <cell r="B98" t="str">
            <v>Субсидии бюджетам субъектов Российской Федерации на обеспечение комплексного развития сельских территорий</v>
          </cell>
          <cell r="C98">
            <v>441154.1</v>
          </cell>
          <cell r="D98" t="str">
            <v>2 02 25576 02 0000 150</v>
          </cell>
        </row>
        <row r="99">
          <cell r="B99" t="str">
            <v>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v>
          </cell>
          <cell r="C99">
            <v>148823.4</v>
          </cell>
          <cell r="D99" t="str">
            <v>2 02 25586 02 0000 150</v>
          </cell>
        </row>
        <row r="100">
          <cell r="B100" t="str">
            <v>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v>
          </cell>
          <cell r="C100">
            <v>55154.7</v>
          </cell>
          <cell r="D100" t="str">
            <v>2 02 25589 02 0000 150</v>
          </cell>
        </row>
        <row r="101">
          <cell r="B101" t="str">
            <v>Субсидии бюджетам субъектов Российской Федерации на техническое оснащение муниципальных музеев</v>
          </cell>
          <cell r="C101">
            <v>4098.5</v>
          </cell>
          <cell r="D101" t="str">
            <v>2 02 25590 02 0000 150</v>
          </cell>
        </row>
        <row r="102">
          <cell r="B102" t="str">
            <v>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v>
          </cell>
          <cell r="C102">
            <v>20229.7</v>
          </cell>
          <cell r="D102" t="str">
            <v>2 02 25598 02 0000 150</v>
          </cell>
        </row>
        <row r="103">
          <cell r="B103" t="str">
            <v>Субсидии бюджетам субъектов Российской Федерации на подготовку проектов межевания земельных участков и на проведение кадастровых работ</v>
          </cell>
          <cell r="C103">
            <v>879.7</v>
          </cell>
          <cell r="D103" t="str">
            <v>2 02 25599 02 0000 150</v>
          </cell>
        </row>
        <row r="104">
          <cell r="B104" t="str">
            <v>Субсидии бюджетам субъектов Российской Федерации на реализацию мероприятий по модернизации школьных систем образования</v>
          </cell>
          <cell r="C104">
            <v>393144.1</v>
          </cell>
          <cell r="D104" t="str">
            <v>2 02 25750 02 0000 150</v>
          </cell>
        </row>
        <row r="105">
          <cell r="B105" t="str">
            <v>Субсидии бюджетам субъектов Российской Федерации на софинансирование закупки оборудования для создания «умных» спортивных площадок</v>
          </cell>
          <cell r="C105">
            <v>80000</v>
          </cell>
          <cell r="D105" t="str">
            <v>2 02 25753 02 0000 150</v>
          </cell>
        </row>
        <row r="106">
          <cell r="B106" t="str">
            <v>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v>
          </cell>
          <cell r="C106">
            <v>180000</v>
          </cell>
          <cell r="D106" t="str">
            <v>2 02 27111 02 0000 150</v>
          </cell>
        </row>
        <row r="107">
          <cell r="B107" t="str">
            <v>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v>
          </cell>
          <cell r="C107">
            <v>72862.399999999994</v>
          </cell>
          <cell r="D107" t="str">
            <v>2 02 27139 02 0000 150</v>
          </cell>
        </row>
        <row r="108">
          <cell r="B108" t="str">
            <v>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v>
          </cell>
          <cell r="C108">
            <v>184645.1</v>
          </cell>
          <cell r="D108" t="str">
            <v>2 02 27456 02 0000 150</v>
          </cell>
        </row>
        <row r="109">
          <cell r="B109" t="str">
            <v>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v>
          </cell>
          <cell r="C109">
            <v>33638.699999999997</v>
          </cell>
          <cell r="D109" t="str">
            <v>2 02 27576 02 0000 150</v>
          </cell>
        </row>
        <row r="110">
          <cell r="B110" t="str">
            <v>Субсидии бюджетам субъектов Российской Федерации за счет средств резервного фонда Правительства Российской Федерации</v>
          </cell>
          <cell r="C110">
            <v>12876.7</v>
          </cell>
          <cell r="D110" t="str">
            <v>2 02 29001 02 0000 150</v>
          </cell>
        </row>
        <row r="111">
          <cell r="B111" t="str">
            <v>Субвенции бюджетам субъектов Российской Федерации на улучшение экологического состояния гидрографической сети</v>
          </cell>
          <cell r="C111">
            <v>16366.1</v>
          </cell>
          <cell r="D111" t="str">
            <v>2 02 35090 02 0000 150</v>
          </cell>
        </row>
        <row r="112">
          <cell r="B112" t="str">
            <v>Субвенции бюджетам субъектов Российской Федерации на осуществление первичного воинского учёта органами местного самоуправления поселений, муниципальных и городских округов</v>
          </cell>
          <cell r="C112">
            <v>29078.2</v>
          </cell>
          <cell r="D112" t="str">
            <v>2 02 35118 02 0000 150</v>
          </cell>
        </row>
        <row r="113">
          <cell r="B113" t="str">
            <v>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ell>
          <cell r="C113">
            <v>4085.5</v>
          </cell>
          <cell r="D113" t="str">
            <v>2 02 35120 02 0000 150</v>
          </cell>
        </row>
        <row r="114">
          <cell r="B114" t="str">
            <v>Субвенции бюджетам субъектов Российской Федерации на осуществление отдельных полномочий в области водных отношений</v>
          </cell>
          <cell r="C114">
            <v>7737.4</v>
          </cell>
          <cell r="D114" t="str">
            <v>2 02 35128 02 0000 150</v>
          </cell>
        </row>
        <row r="115">
          <cell r="B115" t="str">
            <v>Субвенции бюджетам субъектов Российской Федерации на осуществление отдельных полномочий в области лесных отношений</v>
          </cell>
          <cell r="C115">
            <v>224687.6</v>
          </cell>
          <cell r="D115" t="str">
            <v>2 02 35129 02 0000 150</v>
          </cell>
        </row>
        <row r="116">
          <cell r="B116" t="str">
            <v>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12 января 1995 года № 5-ФЗ «О ветеранах»</v>
          </cell>
          <cell r="C116">
            <v>16071.3</v>
          </cell>
          <cell r="D116" t="str">
            <v>2 02 35135 02 0000 150</v>
          </cell>
        </row>
        <row r="117">
          <cell r="B117" t="str">
            <v>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v>
          </cell>
          <cell r="C117">
            <v>59554.1</v>
          </cell>
          <cell r="D117" t="str">
            <v>2 02 35176 02 0000 150</v>
          </cell>
        </row>
        <row r="118">
          <cell r="B118" t="str">
            <v>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награждённым нагрудным знаком «Почётный донор России»</v>
          </cell>
          <cell r="C118">
            <v>75187.5</v>
          </cell>
          <cell r="D118" t="str">
            <v>2 02 35220 02 0000 150</v>
          </cell>
        </row>
        <row r="119">
          <cell r="B119" t="str">
            <v>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v>
          </cell>
          <cell r="C119">
            <v>164.9</v>
          </cell>
          <cell r="D119" t="str">
            <v>2 02 35240 02 0000 150</v>
          </cell>
        </row>
        <row r="120">
          <cell r="B120" t="str">
            <v>Субвенции бюджетам субъектов Российской Федерации на оплату жилищно-коммунальных услуг отдельным категориям граждан</v>
          </cell>
          <cell r="C120">
            <v>1110187.6000000001</v>
          </cell>
          <cell r="D120" t="str">
            <v>2 02 35250 02 0000 150</v>
          </cell>
        </row>
        <row r="121">
          <cell r="B121" t="str">
            <v>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1032-1 «О занятости населения в Российской Федерации»</v>
          </cell>
          <cell r="C121">
            <v>824870.40000000002</v>
          </cell>
          <cell r="D121" t="str">
            <v>2 02 35290 02 0000 150</v>
          </cell>
        </row>
        <row r="122">
          <cell r="B122" t="str">
            <v>Субвенции бюджетам субъектов Российской Федерации на осуществление мер пожарной безопасности и тушение лесных пожаров</v>
          </cell>
          <cell r="C122">
            <v>37806.1</v>
          </cell>
          <cell r="D122" t="str">
            <v>2 02 35345 02 0000 150</v>
          </cell>
        </row>
        <row r="123">
          <cell r="B123" t="str">
            <v>Субвенции бюджетам субъектов Российской Федерации на увеличение площади лесовосстановления</v>
          </cell>
          <cell r="C123">
            <v>49409.599999999999</v>
          </cell>
          <cell r="D123" t="str">
            <v>2 02 35429 02 0000 150</v>
          </cell>
        </row>
        <row r="124">
          <cell r="B124" t="str">
            <v>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v>
          </cell>
          <cell r="C124">
            <v>268931.59999999998</v>
          </cell>
          <cell r="D124" t="str">
            <v>2 02 35460 02 0000 150</v>
          </cell>
        </row>
        <row r="125">
          <cell r="B125" t="str">
            <v>Субвенции бюджетам субъектов Российской Федерации на осуществление ежемесячной выплаты в связи с рождением (усыновлением) первого ребенка</v>
          </cell>
          <cell r="C125">
            <v>1489517.1</v>
          </cell>
          <cell r="D125" t="str">
            <v>2 02 35573 02 0000 150</v>
          </cell>
        </row>
        <row r="126">
          <cell r="B126" t="str">
            <v>Единая субвенция бюджетам субъектов Российской Федерации и бюджету г. Байконура</v>
          </cell>
          <cell r="C126">
            <v>110008.3</v>
          </cell>
          <cell r="D126" t="str">
            <v>2 02 35900 02 0000 150</v>
          </cell>
        </row>
        <row r="127">
          <cell r="B127" t="str">
            <v>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v>
          </cell>
          <cell r="C127">
            <v>94579.1</v>
          </cell>
          <cell r="D127" t="str">
            <v>2 02 45161 02 0000 150</v>
          </cell>
        </row>
        <row r="128">
          <cell r="B128" t="str">
            <v>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v>
          </cell>
          <cell r="C128">
            <v>265030.3</v>
          </cell>
          <cell r="D128" t="str">
            <v>2 02 45190 02 0000 150</v>
          </cell>
        </row>
        <row r="129">
          <cell r="B129" t="str">
            <v>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v>
          </cell>
          <cell r="C129">
            <v>175129.4</v>
          </cell>
          <cell r="D129" t="str">
            <v>2 02 45192 02 0000 150</v>
          </cell>
        </row>
        <row r="130">
          <cell r="B130" t="str">
            <v>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v>
          </cell>
          <cell r="C130">
            <v>3369.7</v>
          </cell>
          <cell r="D130" t="str">
            <v>2 02 45216 02 0000 150</v>
          </cell>
        </row>
        <row r="131">
          <cell r="B131" t="str">
            <v>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v>
          </cell>
          <cell r="C131">
            <v>16023.4</v>
          </cell>
          <cell r="D131" t="str">
            <v>2 02 45289 02 0000 150</v>
          </cell>
        </row>
        <row r="132">
          <cell r="B132" t="str">
            <v>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v>
          </cell>
          <cell r="C132">
            <v>925780.6</v>
          </cell>
          <cell r="D132" t="str">
            <v>2 02 45303 02 0000 150</v>
          </cell>
        </row>
        <row r="133">
          <cell r="B133" t="str">
            <v>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v>
          </cell>
          <cell r="C133">
            <v>8468.1</v>
          </cell>
          <cell r="D133" t="str">
            <v>2 02 45354 02 0000 150</v>
          </cell>
        </row>
        <row r="134">
          <cell r="B134" t="str">
            <v>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v>
          </cell>
          <cell r="C134">
            <v>95903.9</v>
          </cell>
          <cell r="D134" t="str">
            <v>2 02 45358 02 0000 150</v>
          </cell>
        </row>
        <row r="135">
          <cell r="B135" t="str">
            <v>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v>
          </cell>
          <cell r="C135">
            <v>101726.6</v>
          </cell>
          <cell r="D135" t="str">
            <v>2 02 45363 02 0000 150</v>
          </cell>
        </row>
        <row r="136">
          <cell r="B136" t="str">
            <v>Межбюджетные трансферты, передаваемые бюджетам субъектов Российской Федерации на развитие инфраструктуры дорожного хозяйства</v>
          </cell>
          <cell r="C136">
            <v>604201.6</v>
          </cell>
          <cell r="D136" t="str">
            <v>2 02 45389 02 0000 150</v>
          </cell>
        </row>
        <row r="137">
          <cell r="B137" t="str">
            <v>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v>
          </cell>
          <cell r="C137">
            <v>152848.1</v>
          </cell>
          <cell r="D137" t="str">
            <v>2 02 45418 02 0000 150</v>
          </cell>
        </row>
        <row r="138">
          <cell r="B138" t="str">
            <v>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v>
          </cell>
          <cell r="C138">
            <v>70000</v>
          </cell>
          <cell r="D138" t="str">
            <v>2 02 45424 02 0000 150</v>
          </cell>
        </row>
        <row r="139">
          <cell r="B139" t="str">
            <v>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v>
          </cell>
          <cell r="C139">
            <v>15545.5</v>
          </cell>
          <cell r="D139" t="str">
            <v>2 02 45433 02 0000 150</v>
          </cell>
        </row>
        <row r="140">
          <cell r="B140" t="str">
            <v>Межбюджетные трансферты, передаваемые бюджетам субъектов Российской Федерации на создание виртуальных концертных залов</v>
          </cell>
          <cell r="C140">
            <v>2500</v>
          </cell>
          <cell r="D140" t="str">
            <v>2 02 45453 02 0000 150</v>
          </cell>
        </row>
        <row r="141">
          <cell r="B141" t="str">
            <v>Межбюджетные трансферты, передаваемые бюджетам субъектов Российской Федерации на создание модельных муниципальных библиотек</v>
          </cell>
          <cell r="C141">
            <v>15000</v>
          </cell>
          <cell r="D141" t="str">
            <v>2 02 45454 02 0000 150</v>
          </cell>
        </row>
        <row r="142">
          <cell r="B142" t="str">
            <v>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v>
          </cell>
          <cell r="C142">
            <v>401.6</v>
          </cell>
          <cell r="D142" t="str">
            <v>2 02 45468 02 0000 150</v>
          </cell>
        </row>
        <row r="143">
          <cell r="B143" t="str">
            <v>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v>
          </cell>
          <cell r="C143">
            <v>608781.5</v>
          </cell>
          <cell r="D143" t="str">
            <v>2 02 45784 02 0000 150</v>
          </cell>
        </row>
        <row r="144">
          <cell r="B144" t="str">
            <v>Межбюджетные трансферты, передаваемые бюджетам субъектов Российской Федерации, за счет средств резервного фонда Правительства Российской Федерации</v>
          </cell>
          <cell r="C144">
            <v>98734.9</v>
          </cell>
          <cell r="D144" t="str">
            <v>2 02 49001 02 0000 150</v>
          </cell>
        </row>
        <row r="145">
          <cell r="B145" t="str">
            <v>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v>
          </cell>
          <cell r="C145">
            <v>32252</v>
          </cell>
          <cell r="D145" t="str">
            <v>2 02 45787 02 0000 150</v>
          </cell>
        </row>
        <row r="146">
          <cell r="B146" t="str">
            <v>Прочие межбюджетные трансферты, передаваемые бюджетам субъектов Российской Федерации</v>
          </cell>
          <cell r="C146">
            <v>7697</v>
          </cell>
          <cell r="D146" t="str">
            <v>2 02 49999 02 0000 150</v>
          </cell>
        </row>
        <row r="147">
          <cell r="B147" t="str">
            <v>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v>
          </cell>
          <cell r="C147">
            <v>957029.5</v>
          </cell>
          <cell r="D147" t="str">
            <v>2 03 02040 02 0000 150</v>
          </cell>
        </row>
        <row r="148">
          <cell r="B148" t="str">
            <v>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v>
          </cell>
          <cell r="C148">
            <v>13416.7</v>
          </cell>
          <cell r="D148" t="str">
            <v>2 04 02040 02 0000 150</v>
          </cell>
        </row>
        <row r="149">
          <cell r="B149" t="str">
            <v>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v>
          </cell>
          <cell r="C149">
            <v>8273.2999999999993</v>
          </cell>
          <cell r="D149" t="str">
            <v xml:space="preserve">2 07 02010 02 0000 150 </v>
          </cell>
        </row>
        <row r="150">
          <cell r="B150" t="str">
            <v>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v>
          </cell>
          <cell r="C150">
            <v>361409</v>
          </cell>
          <cell r="D150" t="str">
            <v>2 18 60010 02 0000 150</v>
          </cell>
        </row>
        <row r="151">
          <cell r="B151" t="str">
            <v>ИТОГО ДОХОДОВ</v>
          </cell>
          <cell r="C151">
            <v>101438554</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2"/>
  <sheetViews>
    <sheetView tabSelected="1" topLeftCell="D1" zoomScaleNormal="100" zoomScaleSheetLayoutView="80" workbookViewId="0">
      <pane xSplit="1" ySplit="6" topLeftCell="E7" activePane="bottomRight" state="frozen"/>
      <selection activeCell="D1" sqref="D1"/>
      <selection pane="topRight" activeCell="E1" sqref="E1"/>
      <selection pane="bottomLeft" activeCell="D7" sqref="D7"/>
      <selection pane="bottomRight" activeCell="G6" sqref="G6"/>
    </sheetView>
  </sheetViews>
  <sheetFormatPr defaultRowHeight="18.75" x14ac:dyDescent="0.3"/>
  <cols>
    <col min="1" max="1" width="7.42578125" style="1" hidden="1" customWidth="1"/>
    <col min="2" max="2" width="34.28515625" style="1" hidden="1" customWidth="1"/>
    <col min="3" max="3" width="20" style="1" hidden="1" customWidth="1"/>
    <col min="4" max="4" width="59.5703125" style="2" customWidth="1"/>
    <col min="5" max="5" width="20.28515625" style="2" customWidth="1"/>
    <col min="6" max="6" width="19.5703125" style="3" hidden="1" customWidth="1"/>
    <col min="7" max="8" width="19.5703125" style="4" customWidth="1"/>
    <col min="9" max="9" width="17.140625" style="3" customWidth="1"/>
    <col min="10" max="10" width="20" style="5" customWidth="1"/>
    <col min="11" max="11" width="20.140625" style="5" customWidth="1"/>
    <col min="12" max="12" width="11.5703125" style="6" customWidth="1"/>
    <col min="13" max="13" width="18" style="5" customWidth="1"/>
    <col min="14" max="14" width="12.42578125" style="6" customWidth="1"/>
    <col min="15" max="15" width="9.140625" style="5"/>
    <col min="16" max="16" width="14.5703125" style="5" bestFit="1" customWidth="1"/>
    <col min="17" max="16384" width="9.140625" style="5"/>
  </cols>
  <sheetData>
    <row r="1" spans="1:14" ht="44.25" customHeight="1" x14ac:dyDescent="0.3">
      <c r="L1" s="80" t="s">
        <v>333</v>
      </c>
      <c r="M1" s="80"/>
      <c r="N1" s="80"/>
    </row>
    <row r="2" spans="1:14" ht="18.75" customHeight="1" x14ac:dyDescent="0.3">
      <c r="B2" s="77" t="s">
        <v>0</v>
      </c>
      <c r="C2" s="77"/>
      <c r="D2" s="77"/>
      <c r="E2" s="77"/>
      <c r="F2" s="77"/>
      <c r="G2" s="77"/>
      <c r="H2" s="77"/>
      <c r="I2" s="77"/>
      <c r="J2" s="77"/>
      <c r="K2" s="77"/>
      <c r="L2" s="77"/>
      <c r="M2" s="77"/>
      <c r="N2" s="77"/>
    </row>
    <row r="3" spans="1:14" ht="30" customHeight="1" x14ac:dyDescent="0.2">
      <c r="A3" s="7" t="s">
        <v>1</v>
      </c>
      <c r="B3" s="7"/>
      <c r="C3" s="7"/>
      <c r="D3" s="78" t="s">
        <v>332</v>
      </c>
      <c r="E3" s="78"/>
      <c r="F3" s="78"/>
      <c r="G3" s="78"/>
      <c r="H3" s="78"/>
      <c r="I3" s="78"/>
      <c r="J3" s="78"/>
      <c r="K3" s="78"/>
      <c r="L3" s="78"/>
      <c r="M3" s="78"/>
      <c r="N3" s="78"/>
    </row>
    <row r="4" spans="1:14" s="12" customFormat="1" ht="16.5" customHeight="1" x14ac:dyDescent="0.25">
      <c r="A4" s="8"/>
      <c r="B4" s="8"/>
      <c r="C4" s="8"/>
      <c r="D4" s="8"/>
      <c r="E4" s="8"/>
      <c r="F4" s="9"/>
      <c r="G4" s="10"/>
      <c r="H4" s="10"/>
      <c r="I4" s="11"/>
      <c r="L4" s="13"/>
      <c r="M4" s="12" t="s">
        <v>2</v>
      </c>
      <c r="N4" s="13"/>
    </row>
    <row r="5" spans="1:14" s="16" customFormat="1" ht="31.5" customHeight="1" x14ac:dyDescent="0.2">
      <c r="A5" s="14"/>
      <c r="B5" s="14"/>
      <c r="C5" s="14"/>
      <c r="D5" s="15"/>
      <c r="E5" s="79" t="s">
        <v>3</v>
      </c>
      <c r="F5" s="79"/>
      <c r="G5" s="79"/>
      <c r="H5" s="79"/>
      <c r="I5" s="79"/>
      <c r="J5" s="79" t="s">
        <v>4</v>
      </c>
      <c r="K5" s="79"/>
      <c r="L5" s="79"/>
      <c r="M5" s="79"/>
      <c r="N5" s="79"/>
    </row>
    <row r="6" spans="1:14" s="71" customFormat="1" ht="108" customHeight="1" x14ac:dyDescent="0.2">
      <c r="A6" s="17"/>
      <c r="B6" s="17"/>
      <c r="C6" s="18" t="s">
        <v>5</v>
      </c>
      <c r="D6" s="19" t="s">
        <v>6</v>
      </c>
      <c r="E6" s="19" t="s">
        <v>334</v>
      </c>
      <c r="F6" s="20" t="s">
        <v>7</v>
      </c>
      <c r="G6" s="20" t="s">
        <v>8</v>
      </c>
      <c r="H6" s="20" t="s">
        <v>9</v>
      </c>
      <c r="I6" s="21" t="s">
        <v>10</v>
      </c>
      <c r="J6" s="19" t="s">
        <v>11</v>
      </c>
      <c r="K6" s="20" t="s">
        <v>12</v>
      </c>
      <c r="L6" s="21" t="s">
        <v>13</v>
      </c>
      <c r="M6" s="20" t="s">
        <v>14</v>
      </c>
      <c r="N6" s="21" t="s">
        <v>15</v>
      </c>
    </row>
    <row r="7" spans="1:14" s="76" customFormat="1" ht="17.25" customHeight="1" x14ac:dyDescent="0.25">
      <c r="A7" s="72"/>
      <c r="B7" s="72"/>
      <c r="C7" s="72"/>
      <c r="D7" s="73"/>
      <c r="E7" s="73" t="s">
        <v>16</v>
      </c>
      <c r="F7" s="74">
        <v>2</v>
      </c>
      <c r="G7" s="74">
        <v>3</v>
      </c>
      <c r="H7" s="74">
        <v>4</v>
      </c>
      <c r="I7" s="74" t="s">
        <v>17</v>
      </c>
      <c r="J7" s="75">
        <v>6</v>
      </c>
      <c r="K7" s="75" t="s">
        <v>18</v>
      </c>
      <c r="L7" s="75" t="s">
        <v>19</v>
      </c>
      <c r="M7" s="75" t="s">
        <v>20</v>
      </c>
      <c r="N7" s="75" t="s">
        <v>21</v>
      </c>
    </row>
    <row r="8" spans="1:14" ht="15.75" x14ac:dyDescent="0.25">
      <c r="A8" s="15" t="s">
        <v>22</v>
      </c>
      <c r="B8" s="23" t="s">
        <v>23</v>
      </c>
      <c r="C8" s="23" t="str">
        <f>VLOOKUP(D8,[1]Лист5!$B$2:$D$151,3,0)</f>
        <v>1 00 00000 00 0000 000</v>
      </c>
      <c r="D8" s="24" t="s">
        <v>24</v>
      </c>
      <c r="E8" s="25">
        <v>66416019</v>
      </c>
      <c r="F8" s="25">
        <v>66970888</v>
      </c>
      <c r="G8" s="25">
        <v>71898888</v>
      </c>
      <c r="H8" s="26">
        <v>67206031</v>
      </c>
      <c r="I8" s="29">
        <f>H8/G8*100</f>
        <v>93.472976939504264</v>
      </c>
      <c r="J8" s="27">
        <v>69246308395</v>
      </c>
      <c r="K8" s="28">
        <f>J8-E8*1000</f>
        <v>2830289395</v>
      </c>
      <c r="L8" s="29">
        <f>J8/E8/1000*100</f>
        <v>104.26145595236594</v>
      </c>
      <c r="M8" s="28">
        <f>J8-H8*1000</f>
        <v>2040277395</v>
      </c>
      <c r="N8" s="29">
        <f>J8/H8/1000*100</f>
        <v>103.03585461697627</v>
      </c>
    </row>
    <row r="9" spans="1:14" ht="17.25" customHeight="1" x14ac:dyDescent="0.25">
      <c r="A9" s="15"/>
      <c r="B9" s="23" t="s">
        <v>25</v>
      </c>
      <c r="C9" s="23" t="str">
        <f>VLOOKUP(D9,[1]Лист5!$B$2:$D$151,3,0)</f>
        <v>1 01 00000 00 0000 000</v>
      </c>
      <c r="D9" s="24" t="s">
        <v>26</v>
      </c>
      <c r="E9" s="25">
        <v>46010000</v>
      </c>
      <c r="F9" s="25">
        <v>46010000</v>
      </c>
      <c r="G9" s="25">
        <v>49155913</v>
      </c>
      <c r="H9" s="26">
        <f>H10+H11</f>
        <v>42042686</v>
      </c>
      <c r="I9" s="29">
        <f t="shared" ref="I9:I13" si="0">H9/G9*100</f>
        <v>85.529254639212994</v>
      </c>
      <c r="J9" s="27">
        <f>J10+J11</f>
        <v>43699710000</v>
      </c>
      <c r="K9" s="28">
        <f t="shared" ref="K9:K43" si="1">J9-E9*1000</f>
        <v>-2310290000</v>
      </c>
      <c r="L9" s="29">
        <f t="shared" ref="L9:L43" si="2">J9/E9/1000*100</f>
        <v>94.978722016952844</v>
      </c>
      <c r="M9" s="28">
        <f t="shared" ref="M9:M43" si="3">J9-H9*1000</f>
        <v>1657024000</v>
      </c>
      <c r="N9" s="29">
        <f t="shared" ref="N9:N43" si="4">J9/H9/1000*100</f>
        <v>103.94128957412474</v>
      </c>
    </row>
    <row r="10" spans="1:14" ht="15.75" x14ac:dyDescent="0.25">
      <c r="A10" s="30"/>
      <c r="B10" s="31" t="s">
        <v>27</v>
      </c>
      <c r="C10" s="31" t="str">
        <f>VLOOKUP(D10,[1]Лист5!$B$2:$D$151,3,0)</f>
        <v>1 01 01000 00 0000 110</v>
      </c>
      <c r="D10" s="32" t="s">
        <v>28</v>
      </c>
      <c r="E10" s="33">
        <v>25400000</v>
      </c>
      <c r="F10" s="33">
        <v>25400000</v>
      </c>
      <c r="G10" s="33">
        <v>28005193</v>
      </c>
      <c r="H10" s="34">
        <v>19835143</v>
      </c>
      <c r="I10" s="38">
        <f t="shared" si="0"/>
        <v>70.826660612551393</v>
      </c>
      <c r="J10" s="36">
        <v>19448930000</v>
      </c>
      <c r="K10" s="37">
        <f t="shared" si="1"/>
        <v>-5951070000</v>
      </c>
      <c r="L10" s="38">
        <f t="shared" si="2"/>
        <v>76.570590551181112</v>
      </c>
      <c r="M10" s="37">
        <f t="shared" si="3"/>
        <v>-386213000</v>
      </c>
      <c r="N10" s="38">
        <f t="shared" si="4"/>
        <v>98.052885224976691</v>
      </c>
    </row>
    <row r="11" spans="1:14" ht="24.75" customHeight="1" x14ac:dyDescent="0.25">
      <c r="A11" s="30"/>
      <c r="B11" s="31" t="s">
        <v>29</v>
      </c>
      <c r="C11" s="31" t="str">
        <f>VLOOKUP(D11,[1]Лист5!$B$2:$D$151,3,0)</f>
        <v>1 01 02000 01 0000 110</v>
      </c>
      <c r="D11" s="32" t="s">
        <v>30</v>
      </c>
      <c r="E11" s="33">
        <v>20610000</v>
      </c>
      <c r="F11" s="33">
        <v>20610000</v>
      </c>
      <c r="G11" s="33">
        <v>21150720</v>
      </c>
      <c r="H11" s="34">
        <v>22207543</v>
      </c>
      <c r="I11" s="38">
        <f t="shared" si="0"/>
        <v>104.99662895636649</v>
      </c>
      <c r="J11" s="36">
        <v>24250780000</v>
      </c>
      <c r="K11" s="37">
        <f t="shared" si="1"/>
        <v>3640780000</v>
      </c>
      <c r="L11" s="38">
        <f t="shared" si="2"/>
        <v>117.66511402231927</v>
      </c>
      <c r="M11" s="37">
        <f t="shared" si="3"/>
        <v>2043237000</v>
      </c>
      <c r="N11" s="38">
        <f t="shared" si="4"/>
        <v>109.20064412348542</v>
      </c>
    </row>
    <row r="12" spans="1:14" s="22" customFormat="1" ht="53.25" customHeight="1" x14ac:dyDescent="0.25">
      <c r="A12" s="15"/>
      <c r="B12" s="23" t="s">
        <v>31</v>
      </c>
      <c r="C12" s="23" t="str">
        <f>VLOOKUP(D12,[1]Лист5!$B$2:$D$151,3,0)</f>
        <v>1 03 00000 00 0000 000</v>
      </c>
      <c r="D12" s="24" t="s">
        <v>32</v>
      </c>
      <c r="E12" s="25">
        <v>6641121</v>
      </c>
      <c r="F12" s="25">
        <v>7195990</v>
      </c>
      <c r="G12" s="25">
        <v>7195990</v>
      </c>
      <c r="H12" s="26">
        <f>H13</f>
        <v>7816794</v>
      </c>
      <c r="I12" s="29">
        <f t="shared" si="0"/>
        <v>108.62708258349443</v>
      </c>
      <c r="J12" s="27">
        <v>7392845260</v>
      </c>
      <c r="K12" s="28">
        <f t="shared" si="1"/>
        <v>751724260</v>
      </c>
      <c r="L12" s="29">
        <f t="shared" si="2"/>
        <v>111.31923752029213</v>
      </c>
      <c r="M12" s="28">
        <f t="shared" si="3"/>
        <v>-423948740</v>
      </c>
      <c r="N12" s="29">
        <f t="shared" si="4"/>
        <v>94.576437091728394</v>
      </c>
    </row>
    <row r="13" spans="1:14" ht="43.5" customHeight="1" x14ac:dyDescent="0.25">
      <c r="A13" s="30"/>
      <c r="B13" s="31" t="s">
        <v>33</v>
      </c>
      <c r="C13" s="31" t="str">
        <f>VLOOKUP(D13,[1]Лист5!$B$2:$D$151,3,0)</f>
        <v>1 03 02000 01 0000 110</v>
      </c>
      <c r="D13" s="32" t="s">
        <v>34</v>
      </c>
      <c r="E13" s="33">
        <v>6641121</v>
      </c>
      <c r="F13" s="33">
        <v>7195990</v>
      </c>
      <c r="G13" s="33">
        <v>7195990</v>
      </c>
      <c r="H13" s="33">
        <v>7816794</v>
      </c>
      <c r="I13" s="38">
        <f t="shared" si="0"/>
        <v>108.62708258349443</v>
      </c>
      <c r="J13" s="36">
        <v>7392845260</v>
      </c>
      <c r="K13" s="37">
        <f t="shared" si="1"/>
        <v>751724260</v>
      </c>
      <c r="L13" s="38">
        <f t="shared" si="2"/>
        <v>111.31923752029213</v>
      </c>
      <c r="M13" s="37">
        <f t="shared" si="3"/>
        <v>-423948740</v>
      </c>
      <c r="N13" s="38">
        <f t="shared" si="4"/>
        <v>94.576437091728394</v>
      </c>
    </row>
    <row r="14" spans="1:14" s="22" customFormat="1" ht="26.25" customHeight="1" x14ac:dyDescent="0.25">
      <c r="A14" s="15"/>
      <c r="B14" s="23" t="s">
        <v>35</v>
      </c>
      <c r="C14" s="23" t="str">
        <f>VLOOKUP(D14,[1]Лист5!$B$2:$D$151,3,0)</f>
        <v>1 05 00000 00 0000 000</v>
      </c>
      <c r="D14" s="24" t="s">
        <v>36</v>
      </c>
      <c r="E14" s="25">
        <v>5559792</v>
      </c>
      <c r="F14" s="25">
        <v>5559792</v>
      </c>
      <c r="G14" s="25">
        <v>6991879</v>
      </c>
      <c r="H14" s="26">
        <f>7500749+112369</f>
        <v>7613118</v>
      </c>
      <c r="I14" s="29">
        <f t="shared" ref="I14" si="5">H14/G14*100</f>
        <v>108.88515090149586</v>
      </c>
      <c r="J14" s="27">
        <f>J15+J16</f>
        <v>8257790000</v>
      </c>
      <c r="K14" s="28">
        <f t="shared" si="1"/>
        <v>2697998000</v>
      </c>
      <c r="L14" s="29">
        <f t="shared" si="2"/>
        <v>148.52695928192998</v>
      </c>
      <c r="M14" s="28">
        <f t="shared" si="3"/>
        <v>644672000</v>
      </c>
      <c r="N14" s="29">
        <f t="shared" si="4"/>
        <v>108.46791025700637</v>
      </c>
    </row>
    <row r="15" spans="1:14" ht="40.5" customHeight="1" x14ac:dyDescent="0.25">
      <c r="A15" s="30"/>
      <c r="B15" s="31" t="s">
        <v>37</v>
      </c>
      <c r="C15" s="31" t="str">
        <f>VLOOKUP(D15,[1]Лист5!$B$2:$D$151,3,0)</f>
        <v>1 05 01000 00 0000 110</v>
      </c>
      <c r="D15" s="32" t="s">
        <v>38</v>
      </c>
      <c r="E15" s="33">
        <v>5494092</v>
      </c>
      <c r="F15" s="33">
        <v>5494092</v>
      </c>
      <c r="G15" s="33">
        <v>6926179</v>
      </c>
      <c r="H15" s="39" t="s">
        <v>331</v>
      </c>
      <c r="I15" s="38"/>
      <c r="J15" s="36">
        <v>8130812000</v>
      </c>
      <c r="K15" s="37">
        <f t="shared" si="1"/>
        <v>2636720000</v>
      </c>
      <c r="L15" s="38">
        <f t="shared" si="2"/>
        <v>147.99191567960639</v>
      </c>
      <c r="M15" s="37"/>
      <c r="N15" s="38"/>
    </row>
    <row r="16" spans="1:14" ht="18.75" customHeight="1" x14ac:dyDescent="0.25">
      <c r="A16" s="30"/>
      <c r="B16" s="31" t="s">
        <v>39</v>
      </c>
      <c r="C16" s="31" t="str">
        <f>VLOOKUP(D16,[1]Лист5!$B$2:$D$151,3,0)</f>
        <v>1 05 06000 01 0000 110</v>
      </c>
      <c r="D16" s="32" t="s">
        <v>40</v>
      </c>
      <c r="E16" s="33">
        <v>65700</v>
      </c>
      <c r="F16" s="33">
        <v>65700</v>
      </c>
      <c r="G16" s="33">
        <v>65700</v>
      </c>
      <c r="H16" s="39" t="s">
        <v>331</v>
      </c>
      <c r="I16" s="38"/>
      <c r="J16" s="36">
        <v>126978000</v>
      </c>
      <c r="K16" s="37">
        <f t="shared" si="1"/>
        <v>61278000</v>
      </c>
      <c r="L16" s="38">
        <f t="shared" si="2"/>
        <v>193.26940639269407</v>
      </c>
      <c r="M16" s="37"/>
      <c r="N16" s="38"/>
    </row>
    <row r="17" spans="1:14" ht="18.75" customHeight="1" x14ac:dyDescent="0.25">
      <c r="A17" s="30"/>
      <c r="B17" s="23" t="s">
        <v>41</v>
      </c>
      <c r="C17" s="23" t="str">
        <f>VLOOKUP(D17,[1]Лист5!$B$2:$D$151,3,0)</f>
        <v>1 06 00000 00 0000 000</v>
      </c>
      <c r="D17" s="24" t="s">
        <v>42</v>
      </c>
      <c r="E17" s="25">
        <v>6609398</v>
      </c>
      <c r="F17" s="25">
        <v>6609398</v>
      </c>
      <c r="G17" s="33">
        <v>6959398</v>
      </c>
      <c r="H17" s="26">
        <f>H18+H19+H20</f>
        <v>7771598</v>
      </c>
      <c r="I17" s="29">
        <f>H17/G17*100</f>
        <v>111.67054966535899</v>
      </c>
      <c r="J17" s="27">
        <f>J18+J19+J20</f>
        <v>8226140000</v>
      </c>
      <c r="K17" s="28">
        <f t="shared" si="1"/>
        <v>1616742000</v>
      </c>
      <c r="L17" s="29">
        <f t="shared" si="2"/>
        <v>124.46125955798092</v>
      </c>
      <c r="M17" s="28">
        <f t="shared" si="3"/>
        <v>454542000</v>
      </c>
      <c r="N17" s="29">
        <f t="shared" si="4"/>
        <v>105.84875851787497</v>
      </c>
    </row>
    <row r="18" spans="1:14" ht="19.5" customHeight="1" x14ac:dyDescent="0.25">
      <c r="A18" s="30"/>
      <c r="B18" s="31" t="s">
        <v>43</v>
      </c>
      <c r="C18" s="31" t="str">
        <f>VLOOKUP(D18,[1]Лист5!$B$2:$D$151,3,0)</f>
        <v>1 06 02000 02 0000 110</v>
      </c>
      <c r="D18" s="32" t="s">
        <v>44</v>
      </c>
      <c r="E18" s="33">
        <v>4964245</v>
      </c>
      <c r="F18" s="33">
        <v>4964245</v>
      </c>
      <c r="G18" s="33">
        <v>5314245</v>
      </c>
      <c r="H18" s="33">
        <v>6126821</v>
      </c>
      <c r="I18" s="38">
        <f t="shared" ref="I18:I81" si="6">H18/G18*100</f>
        <v>115.29052574730747</v>
      </c>
      <c r="J18" s="36">
        <v>6508924000</v>
      </c>
      <c r="K18" s="37">
        <f t="shared" si="1"/>
        <v>1544679000</v>
      </c>
      <c r="L18" s="38">
        <f t="shared" si="2"/>
        <v>131.11609116794196</v>
      </c>
      <c r="M18" s="37">
        <f t="shared" si="3"/>
        <v>382103000</v>
      </c>
      <c r="N18" s="38">
        <f t="shared" si="4"/>
        <v>106.23656215841788</v>
      </c>
    </row>
    <row r="19" spans="1:14" ht="24.75" customHeight="1" x14ac:dyDescent="0.25">
      <c r="A19" s="30"/>
      <c r="B19" s="31" t="s">
        <v>45</v>
      </c>
      <c r="C19" s="31" t="str">
        <f>VLOOKUP(D19,[1]Лист5!$B$2:$D$151,3,0)</f>
        <v>1 06 04000 02 0000 110</v>
      </c>
      <c r="D19" s="32" t="s">
        <v>46</v>
      </c>
      <c r="E19" s="33">
        <v>1642801</v>
      </c>
      <c r="F19" s="33">
        <v>1642801</v>
      </c>
      <c r="G19" s="33">
        <v>1642801</v>
      </c>
      <c r="H19" s="33">
        <v>1642801</v>
      </c>
      <c r="I19" s="38">
        <f t="shared" si="6"/>
        <v>100</v>
      </c>
      <c r="J19" s="36">
        <v>1715032000</v>
      </c>
      <c r="K19" s="37">
        <f t="shared" si="1"/>
        <v>72231000</v>
      </c>
      <c r="L19" s="38">
        <f t="shared" si="2"/>
        <v>104.39681982175564</v>
      </c>
      <c r="M19" s="37">
        <f t="shared" si="3"/>
        <v>72231000</v>
      </c>
      <c r="N19" s="38">
        <f t="shared" si="4"/>
        <v>104.39681982175564</v>
      </c>
    </row>
    <row r="20" spans="1:14" ht="19.5" customHeight="1" x14ac:dyDescent="0.25">
      <c r="A20" s="30"/>
      <c r="B20" s="31" t="s">
        <v>47</v>
      </c>
      <c r="C20" s="31" t="str">
        <f>VLOOKUP(D20,[1]Лист5!$B$2:$D$151,3,0)</f>
        <v>1 06 05000 02 0000 110</v>
      </c>
      <c r="D20" s="32" t="s">
        <v>48</v>
      </c>
      <c r="E20" s="33">
        <v>2352</v>
      </c>
      <c r="F20" s="33">
        <v>2352</v>
      </c>
      <c r="G20" s="33">
        <v>2352</v>
      </c>
      <c r="H20" s="33">
        <v>1976</v>
      </c>
      <c r="I20" s="38">
        <f t="shared" si="6"/>
        <v>84.013605442176882</v>
      </c>
      <c r="J20" s="36">
        <v>2184000</v>
      </c>
      <c r="K20" s="37">
        <f t="shared" si="1"/>
        <v>-168000</v>
      </c>
      <c r="L20" s="38">
        <f t="shared" si="2"/>
        <v>92.857142857142861</v>
      </c>
      <c r="M20" s="37">
        <f t="shared" si="3"/>
        <v>208000</v>
      </c>
      <c r="N20" s="38">
        <f t="shared" si="4"/>
        <v>110.5263157894737</v>
      </c>
    </row>
    <row r="21" spans="1:14" s="22" customFormat="1" ht="31.5" customHeight="1" x14ac:dyDescent="0.25">
      <c r="A21" s="30"/>
      <c r="B21" s="23" t="s">
        <v>49</v>
      </c>
      <c r="C21" s="23" t="str">
        <f>VLOOKUP(D21,[1]Лист5!$B$2:$D$151,3,0)</f>
        <v>1 07 00000 00 0000 000</v>
      </c>
      <c r="D21" s="24" t="s">
        <v>50</v>
      </c>
      <c r="E21" s="25">
        <v>4811</v>
      </c>
      <c r="F21" s="25">
        <v>4811</v>
      </c>
      <c r="G21" s="25">
        <v>4811</v>
      </c>
      <c r="H21" s="26">
        <f>4224+38</f>
        <v>4262</v>
      </c>
      <c r="I21" s="29">
        <f t="shared" si="6"/>
        <v>88.588651008106424</v>
      </c>
      <c r="J21" s="27">
        <v>4301000</v>
      </c>
      <c r="K21" s="28">
        <f t="shared" si="1"/>
        <v>-510000</v>
      </c>
      <c r="L21" s="29">
        <f t="shared" si="2"/>
        <v>89.399293286219077</v>
      </c>
      <c r="M21" s="28">
        <f t="shared" si="3"/>
        <v>39000</v>
      </c>
      <c r="N21" s="29">
        <f t="shared" si="4"/>
        <v>100.91506335053965</v>
      </c>
    </row>
    <row r="22" spans="1:14" ht="15.75" x14ac:dyDescent="0.25">
      <c r="A22" s="30"/>
      <c r="B22" s="31" t="s">
        <v>51</v>
      </c>
      <c r="C22" s="31" t="str">
        <f>VLOOKUP(D22,[1]Лист5!$B$2:$D$151,3,0)</f>
        <v>1 07 04010 01 0000 110</v>
      </c>
      <c r="D22" s="32" t="s">
        <v>52</v>
      </c>
      <c r="E22" s="33">
        <v>4694</v>
      </c>
      <c r="F22" s="33">
        <v>4694</v>
      </c>
      <c r="G22" s="33">
        <v>4694</v>
      </c>
      <c r="H22" s="40" t="s">
        <v>331</v>
      </c>
      <c r="I22" s="38"/>
      <c r="J22" s="36">
        <v>4208000</v>
      </c>
      <c r="K22" s="37">
        <f t="shared" si="1"/>
        <v>-486000</v>
      </c>
      <c r="L22" s="38">
        <f t="shared" si="2"/>
        <v>89.646357051555171</v>
      </c>
      <c r="M22" s="37"/>
      <c r="N22" s="38"/>
    </row>
    <row r="23" spans="1:14" ht="15.75" x14ac:dyDescent="0.25">
      <c r="A23" s="15"/>
      <c r="B23" s="23" t="s">
        <v>53</v>
      </c>
      <c r="C23" s="23" t="str">
        <f>VLOOKUP(D23,[1]Лист5!$B$2:$D$151,3,0)</f>
        <v>1 08 00000 00 0000 000</v>
      </c>
      <c r="D23" s="24" t="s">
        <v>54</v>
      </c>
      <c r="E23" s="25">
        <v>238661</v>
      </c>
      <c r="F23" s="25">
        <v>238661</v>
      </c>
      <c r="G23" s="25">
        <v>238661</v>
      </c>
      <c r="H23" s="26">
        <v>200751</v>
      </c>
      <c r="I23" s="29">
        <f t="shared" si="6"/>
        <v>84.115544642819728</v>
      </c>
      <c r="J23" s="27">
        <v>171922870</v>
      </c>
      <c r="K23" s="28">
        <f t="shared" si="1"/>
        <v>-66738130</v>
      </c>
      <c r="L23" s="29">
        <f t="shared" si="2"/>
        <v>72.036432429261595</v>
      </c>
      <c r="M23" s="28">
        <f t="shared" si="3"/>
        <v>-28828130</v>
      </c>
      <c r="N23" s="29">
        <f t="shared" si="4"/>
        <v>85.639857335704434</v>
      </c>
    </row>
    <row r="24" spans="1:14" ht="63" customHeight="1" x14ac:dyDescent="0.25">
      <c r="A24" s="30"/>
      <c r="B24" s="23" t="s">
        <v>55</v>
      </c>
      <c r="C24" s="23" t="str">
        <f>VLOOKUP(D24,[1]Лист5!$B$2:$D$151,3,0)</f>
        <v>1 11 00000 00 0000 000</v>
      </c>
      <c r="D24" s="24" t="s">
        <v>56</v>
      </c>
      <c r="E24" s="25">
        <v>37307</v>
      </c>
      <c r="F24" s="25">
        <v>37307</v>
      </c>
      <c r="G24" s="25">
        <v>37307</v>
      </c>
      <c r="H24" s="26">
        <v>184550</v>
      </c>
      <c r="I24" s="29">
        <f t="shared" si="6"/>
        <v>494.67928270833886</v>
      </c>
      <c r="J24" s="27">
        <v>26172425</v>
      </c>
      <c r="K24" s="28">
        <f t="shared" si="1"/>
        <v>-11134575</v>
      </c>
      <c r="L24" s="29">
        <f t="shared" si="2"/>
        <v>70.154193582973718</v>
      </c>
      <c r="M24" s="28">
        <f t="shared" si="3"/>
        <v>-158377575</v>
      </c>
      <c r="N24" s="29">
        <f t="shared" si="4"/>
        <v>14.181752912489841</v>
      </c>
    </row>
    <row r="25" spans="1:14" ht="63" hidden="1" customHeight="1" x14ac:dyDescent="0.25">
      <c r="A25" s="30"/>
      <c r="B25" s="23" t="s">
        <v>57</v>
      </c>
      <c r="C25" s="23" t="str">
        <f>VLOOKUP(D25,[1]Лист5!$B$2:$D$151,3,0)</f>
        <v>1 11 01020 02 0000 120</v>
      </c>
      <c r="D25" s="32" t="s">
        <v>58</v>
      </c>
      <c r="E25" s="33">
        <v>2300</v>
      </c>
      <c r="F25" s="33">
        <v>2300</v>
      </c>
      <c r="G25" s="25">
        <v>2300</v>
      </c>
      <c r="H25" s="25"/>
      <c r="I25" s="29">
        <f t="shared" si="6"/>
        <v>0</v>
      </c>
      <c r="J25" s="39"/>
      <c r="K25" s="28">
        <f t="shared" si="1"/>
        <v>-2300000</v>
      </c>
      <c r="L25" s="29">
        <f t="shared" si="2"/>
        <v>0</v>
      </c>
      <c r="M25" s="28">
        <f t="shared" si="3"/>
        <v>0</v>
      </c>
      <c r="N25" s="29" t="e">
        <f t="shared" si="4"/>
        <v>#DIV/0!</v>
      </c>
    </row>
    <row r="26" spans="1:14" ht="47.25" hidden="1" x14ac:dyDescent="0.25">
      <c r="A26" s="30"/>
      <c r="B26" s="23" t="s">
        <v>59</v>
      </c>
      <c r="C26" s="23" t="s">
        <v>59</v>
      </c>
      <c r="D26" s="32" t="s">
        <v>60</v>
      </c>
      <c r="E26" s="33">
        <v>385</v>
      </c>
      <c r="F26" s="33">
        <v>385</v>
      </c>
      <c r="G26" s="25">
        <v>385</v>
      </c>
      <c r="H26" s="25"/>
      <c r="I26" s="29">
        <f t="shared" si="6"/>
        <v>0</v>
      </c>
      <c r="J26" s="39"/>
      <c r="K26" s="28">
        <f t="shared" si="1"/>
        <v>-385000</v>
      </c>
      <c r="L26" s="29">
        <f t="shared" si="2"/>
        <v>0</v>
      </c>
      <c r="M26" s="28">
        <f t="shared" si="3"/>
        <v>0</v>
      </c>
      <c r="N26" s="29" t="e">
        <f t="shared" si="4"/>
        <v>#DIV/0!</v>
      </c>
    </row>
    <row r="27" spans="1:14" ht="94.5" hidden="1" x14ac:dyDescent="0.25">
      <c r="A27" s="30"/>
      <c r="B27" s="23" t="s">
        <v>61</v>
      </c>
      <c r="C27" s="23" t="s">
        <v>61</v>
      </c>
      <c r="D27" s="41" t="s">
        <v>62</v>
      </c>
      <c r="E27" s="33">
        <v>9300</v>
      </c>
      <c r="F27" s="33">
        <v>9300</v>
      </c>
      <c r="G27" s="25">
        <v>9300</v>
      </c>
      <c r="H27" s="25"/>
      <c r="I27" s="29">
        <f t="shared" si="6"/>
        <v>0</v>
      </c>
      <c r="J27" s="39"/>
      <c r="K27" s="28">
        <f t="shared" si="1"/>
        <v>-9300000</v>
      </c>
      <c r="L27" s="29">
        <f t="shared" si="2"/>
        <v>0</v>
      </c>
      <c r="M27" s="28">
        <f t="shared" si="3"/>
        <v>0</v>
      </c>
      <c r="N27" s="29" t="e">
        <f t="shared" si="4"/>
        <v>#DIV/0!</v>
      </c>
    </row>
    <row r="28" spans="1:14" ht="94.5" hidden="1" x14ac:dyDescent="0.25">
      <c r="A28" s="30"/>
      <c r="B28" s="23" t="s">
        <v>63</v>
      </c>
      <c r="C28" s="23" t="str">
        <f>VLOOKUP(D28,[1]Лист5!$B$2:$D$151,3,0)</f>
        <v>1 11 05032 02 0000 120</v>
      </c>
      <c r="D28" s="41" t="s">
        <v>64</v>
      </c>
      <c r="E28" s="33">
        <v>2260</v>
      </c>
      <c r="F28" s="33">
        <v>2260</v>
      </c>
      <c r="G28" s="25">
        <v>2260</v>
      </c>
      <c r="H28" s="25"/>
      <c r="I28" s="29">
        <f t="shared" si="6"/>
        <v>0</v>
      </c>
      <c r="J28" s="39"/>
      <c r="K28" s="28">
        <f t="shared" si="1"/>
        <v>-2260000</v>
      </c>
      <c r="L28" s="29">
        <f t="shared" si="2"/>
        <v>0</v>
      </c>
      <c r="M28" s="28">
        <f t="shared" si="3"/>
        <v>0</v>
      </c>
      <c r="N28" s="29" t="e">
        <f t="shared" si="4"/>
        <v>#DIV/0!</v>
      </c>
    </row>
    <row r="29" spans="1:14" ht="47.25" hidden="1" customHeight="1" x14ac:dyDescent="0.25">
      <c r="A29" s="30"/>
      <c r="B29" s="23" t="s">
        <v>65</v>
      </c>
      <c r="C29" s="23" t="str">
        <f>VLOOKUP(D29,[1]Лист5!$B$2:$D$151,3,0)</f>
        <v>1 11 05072 02 0000 120</v>
      </c>
      <c r="D29" s="41" t="s">
        <v>66</v>
      </c>
      <c r="E29" s="33">
        <v>900</v>
      </c>
      <c r="F29" s="33">
        <v>900</v>
      </c>
      <c r="G29" s="25">
        <v>900</v>
      </c>
      <c r="H29" s="25"/>
      <c r="I29" s="29">
        <f t="shared" si="6"/>
        <v>0</v>
      </c>
      <c r="J29" s="39"/>
      <c r="K29" s="28">
        <f t="shared" si="1"/>
        <v>-900000</v>
      </c>
      <c r="L29" s="29">
        <f t="shared" si="2"/>
        <v>0</v>
      </c>
      <c r="M29" s="28">
        <f t="shared" si="3"/>
        <v>0</v>
      </c>
      <c r="N29" s="29" t="e">
        <f t="shared" si="4"/>
        <v>#DIV/0!</v>
      </c>
    </row>
    <row r="30" spans="1:14" ht="141.75" hidden="1" x14ac:dyDescent="0.25">
      <c r="A30" s="30"/>
      <c r="B30" s="23" t="s">
        <v>67</v>
      </c>
      <c r="C30" s="23" t="s">
        <v>67</v>
      </c>
      <c r="D30" s="41" t="s">
        <v>68</v>
      </c>
      <c r="E30" s="33">
        <v>4</v>
      </c>
      <c r="F30" s="33">
        <v>4</v>
      </c>
      <c r="G30" s="25">
        <v>4</v>
      </c>
      <c r="H30" s="25"/>
      <c r="I30" s="29">
        <f t="shared" si="6"/>
        <v>0</v>
      </c>
      <c r="J30" s="39"/>
      <c r="K30" s="28">
        <f t="shared" si="1"/>
        <v>-4000</v>
      </c>
      <c r="L30" s="29">
        <f t="shared" si="2"/>
        <v>0</v>
      </c>
      <c r="M30" s="28">
        <f t="shared" si="3"/>
        <v>0</v>
      </c>
      <c r="N30" s="29" t="e">
        <f t="shared" si="4"/>
        <v>#DIV/0!</v>
      </c>
    </row>
    <row r="31" spans="1:14" ht="110.25" hidden="1" x14ac:dyDescent="0.25">
      <c r="A31" s="30"/>
      <c r="B31" s="23" t="s">
        <v>69</v>
      </c>
      <c r="C31" s="23" t="s">
        <v>69</v>
      </c>
      <c r="D31" s="41" t="s">
        <v>70</v>
      </c>
      <c r="E31" s="33">
        <v>23</v>
      </c>
      <c r="F31" s="33">
        <v>23</v>
      </c>
      <c r="G31" s="25">
        <v>23</v>
      </c>
      <c r="H31" s="25"/>
      <c r="I31" s="29">
        <f t="shared" si="6"/>
        <v>0</v>
      </c>
      <c r="J31" s="39"/>
      <c r="K31" s="28">
        <f t="shared" si="1"/>
        <v>-23000</v>
      </c>
      <c r="L31" s="29">
        <f t="shared" si="2"/>
        <v>0</v>
      </c>
      <c r="M31" s="28">
        <f t="shared" si="3"/>
        <v>0</v>
      </c>
      <c r="N31" s="29" t="e">
        <f t="shared" si="4"/>
        <v>#DIV/0!</v>
      </c>
    </row>
    <row r="32" spans="1:14" s="22" customFormat="1" ht="63" hidden="1" x14ac:dyDescent="0.25">
      <c r="A32" s="30"/>
      <c r="B32" s="23" t="s">
        <v>71</v>
      </c>
      <c r="C32" s="23" t="str">
        <f>VLOOKUP(D32,[1]Лист5!$B$2:$D$151,3,0)</f>
        <v>1 11 07012 02 0000 120</v>
      </c>
      <c r="D32" s="41" t="s">
        <v>72</v>
      </c>
      <c r="E32" s="33">
        <v>22000</v>
      </c>
      <c r="F32" s="33">
        <v>22000</v>
      </c>
      <c r="G32" s="25">
        <v>22000</v>
      </c>
      <c r="H32" s="25"/>
      <c r="I32" s="29">
        <f t="shared" si="6"/>
        <v>0</v>
      </c>
      <c r="J32" s="39"/>
      <c r="K32" s="28">
        <f t="shared" si="1"/>
        <v>-22000000</v>
      </c>
      <c r="L32" s="29">
        <f t="shared" si="2"/>
        <v>0</v>
      </c>
      <c r="M32" s="28">
        <f t="shared" si="3"/>
        <v>0</v>
      </c>
      <c r="N32" s="29" t="e">
        <f t="shared" si="4"/>
        <v>#DIV/0!</v>
      </c>
    </row>
    <row r="33" spans="1:14" ht="47.25" hidden="1" x14ac:dyDescent="0.25">
      <c r="A33" s="30"/>
      <c r="B33" s="23" t="s">
        <v>73</v>
      </c>
      <c r="C33" s="23" t="str">
        <f>VLOOKUP(D33,[1]Лист5!$B$2:$D$151,3,0)</f>
        <v>1 11 09032 02 0000 120</v>
      </c>
      <c r="D33" s="41" t="s">
        <v>74</v>
      </c>
      <c r="E33" s="33">
        <v>1</v>
      </c>
      <c r="F33" s="33">
        <v>1</v>
      </c>
      <c r="G33" s="25">
        <v>1</v>
      </c>
      <c r="H33" s="25"/>
      <c r="I33" s="29">
        <f t="shared" si="6"/>
        <v>0</v>
      </c>
      <c r="J33" s="39"/>
      <c r="K33" s="28">
        <f t="shared" si="1"/>
        <v>-1000</v>
      </c>
      <c r="L33" s="29">
        <f t="shared" si="2"/>
        <v>0</v>
      </c>
      <c r="M33" s="28">
        <f t="shared" si="3"/>
        <v>0</v>
      </c>
      <c r="N33" s="29" t="e">
        <f t="shared" si="4"/>
        <v>#DIV/0!</v>
      </c>
    </row>
    <row r="34" spans="1:14" ht="110.25" hidden="1" x14ac:dyDescent="0.25">
      <c r="A34" s="15"/>
      <c r="B34" s="23" t="s">
        <v>75</v>
      </c>
      <c r="C34" s="23" t="s">
        <v>75</v>
      </c>
      <c r="D34" s="41" t="s">
        <v>76</v>
      </c>
      <c r="E34" s="25">
        <v>265204</v>
      </c>
      <c r="F34" s="33">
        <v>134</v>
      </c>
      <c r="G34" s="25">
        <v>134</v>
      </c>
      <c r="H34" s="25"/>
      <c r="I34" s="29">
        <f t="shared" si="6"/>
        <v>0</v>
      </c>
      <c r="J34" s="42"/>
      <c r="K34" s="28">
        <f t="shared" si="1"/>
        <v>-265204000</v>
      </c>
      <c r="L34" s="29">
        <f t="shared" si="2"/>
        <v>0</v>
      </c>
      <c r="M34" s="28">
        <f t="shared" si="3"/>
        <v>0</v>
      </c>
      <c r="N34" s="29" t="e">
        <f t="shared" si="4"/>
        <v>#DIV/0!</v>
      </c>
    </row>
    <row r="35" spans="1:14" ht="31.5" x14ac:dyDescent="0.25">
      <c r="A35" s="30"/>
      <c r="B35" s="23" t="s">
        <v>77</v>
      </c>
      <c r="C35" s="23" t="str">
        <f>VLOOKUP(D35,[1]Лист5!$B$2:$D$151,3,0)</f>
        <v>1 12 00000 00 0000 000</v>
      </c>
      <c r="D35" s="24" t="s">
        <v>78</v>
      </c>
      <c r="E35" s="25">
        <v>265204</v>
      </c>
      <c r="F35" s="25">
        <v>265204</v>
      </c>
      <c r="G35" s="25">
        <v>265204</v>
      </c>
      <c r="H35" s="25">
        <v>287285</v>
      </c>
      <c r="I35" s="29">
        <f t="shared" si="6"/>
        <v>108.32604334776248</v>
      </c>
      <c r="J35" s="27">
        <f>J36+J37+J38</f>
        <v>341643300</v>
      </c>
      <c r="K35" s="28">
        <f t="shared" si="1"/>
        <v>76439300</v>
      </c>
      <c r="L35" s="29">
        <f t="shared" si="2"/>
        <v>128.82283072653505</v>
      </c>
      <c r="M35" s="28">
        <f t="shared" si="3"/>
        <v>54358300</v>
      </c>
      <c r="N35" s="29">
        <f t="shared" si="4"/>
        <v>118.92138468767948</v>
      </c>
    </row>
    <row r="36" spans="1:14" ht="21.75" customHeight="1" x14ac:dyDescent="0.25">
      <c r="A36" s="30"/>
      <c r="B36" s="31" t="s">
        <v>79</v>
      </c>
      <c r="C36" s="31" t="str">
        <f>VLOOKUP(D36,[1]Лист5!$B$2:$D$151,3,0)</f>
        <v>1 12 01000 01 0000 120</v>
      </c>
      <c r="D36" s="32" t="s">
        <v>80</v>
      </c>
      <c r="E36" s="33">
        <v>24462</v>
      </c>
      <c r="F36" s="33">
        <v>24462</v>
      </c>
      <c r="G36" s="33">
        <v>24462</v>
      </c>
      <c r="H36" s="33">
        <v>52945</v>
      </c>
      <c r="I36" s="29">
        <f t="shared" si="6"/>
        <v>216.43774016842451</v>
      </c>
      <c r="J36" s="36">
        <v>60251000</v>
      </c>
      <c r="K36" s="37">
        <f t="shared" si="1"/>
        <v>35789000</v>
      </c>
      <c r="L36" s="29">
        <f t="shared" si="2"/>
        <v>246.30447224266209</v>
      </c>
      <c r="M36" s="28">
        <f t="shared" si="3"/>
        <v>7306000</v>
      </c>
      <c r="N36" s="29">
        <f t="shared" si="4"/>
        <v>113.79922561148361</v>
      </c>
    </row>
    <row r="37" spans="1:14" ht="21.75" customHeight="1" x14ac:dyDescent="0.25">
      <c r="A37" s="30"/>
      <c r="B37" s="31" t="s">
        <v>81</v>
      </c>
      <c r="C37" s="31" t="str">
        <f>VLOOKUP(D37,[1]Лист5!$B$2:$D$151,3,0)</f>
        <v>1 12 02000 00 0000 120</v>
      </c>
      <c r="D37" s="32" t="s">
        <v>82</v>
      </c>
      <c r="E37" s="33">
        <v>5783</v>
      </c>
      <c r="F37" s="33">
        <v>5783</v>
      </c>
      <c r="G37" s="33">
        <v>5783</v>
      </c>
      <c r="H37" s="40" t="s">
        <v>331</v>
      </c>
      <c r="I37" s="29"/>
      <c r="J37" s="36">
        <v>8138000</v>
      </c>
      <c r="K37" s="37">
        <f t="shared" si="1"/>
        <v>2355000</v>
      </c>
      <c r="L37" s="29">
        <f t="shared" si="2"/>
        <v>140.72280823102196</v>
      </c>
      <c r="M37" s="28"/>
      <c r="N37" s="29"/>
    </row>
    <row r="38" spans="1:14" ht="21.75" customHeight="1" x14ac:dyDescent="0.25">
      <c r="A38" s="30"/>
      <c r="B38" s="31" t="s">
        <v>83</v>
      </c>
      <c r="C38" s="31" t="str">
        <f>VLOOKUP(D38,[1]Лист5!$B$2:$D$151,3,0)</f>
        <v>1 12 04000 00 0000 120</v>
      </c>
      <c r="D38" s="32" t="s">
        <v>84</v>
      </c>
      <c r="E38" s="33">
        <v>234959</v>
      </c>
      <c r="F38" s="33">
        <v>234959</v>
      </c>
      <c r="G38" s="33">
        <v>234959</v>
      </c>
      <c r="H38" s="33">
        <v>228557</v>
      </c>
      <c r="I38" s="29">
        <f t="shared" si="6"/>
        <v>97.275269302303798</v>
      </c>
      <c r="J38" s="36">
        <v>273254300</v>
      </c>
      <c r="K38" s="37">
        <f t="shared" si="1"/>
        <v>38295300</v>
      </c>
      <c r="L38" s="29">
        <f t="shared" si="2"/>
        <v>116.29871594618635</v>
      </c>
      <c r="M38" s="28">
        <f t="shared" si="3"/>
        <v>44697300</v>
      </c>
      <c r="N38" s="29">
        <f t="shared" si="4"/>
        <v>119.55630324164213</v>
      </c>
    </row>
    <row r="39" spans="1:14" ht="48.75" customHeight="1" x14ac:dyDescent="0.25">
      <c r="A39" s="15"/>
      <c r="B39" s="23" t="s">
        <v>85</v>
      </c>
      <c r="C39" s="23" t="str">
        <f>VLOOKUP(D39,[1]Лист5!$B$2:$D$151,3,0)</f>
        <v>1 13 00000 00 0000 000</v>
      </c>
      <c r="D39" s="24" t="s">
        <v>86</v>
      </c>
      <c r="E39" s="25">
        <v>71728</v>
      </c>
      <c r="F39" s="25">
        <v>71728</v>
      </c>
      <c r="G39" s="25">
        <v>71728</v>
      </c>
      <c r="H39" s="25">
        <v>196865</v>
      </c>
      <c r="I39" s="29">
        <f t="shared" si="6"/>
        <v>274.46046174436759</v>
      </c>
      <c r="J39" s="27">
        <v>86056240</v>
      </c>
      <c r="K39" s="28">
        <f t="shared" si="1"/>
        <v>14328240</v>
      </c>
      <c r="L39" s="29">
        <f t="shared" si="2"/>
        <v>119.97579745706</v>
      </c>
      <c r="M39" s="28">
        <f t="shared" si="3"/>
        <v>-110808760</v>
      </c>
      <c r="N39" s="29">
        <f t="shared" si="4"/>
        <v>43.713326391181774</v>
      </c>
    </row>
    <row r="40" spans="1:14" s="43" customFormat="1" ht="31.5" customHeight="1" x14ac:dyDescent="0.3">
      <c r="A40" s="15"/>
      <c r="B40" s="23" t="s">
        <v>87</v>
      </c>
      <c r="C40" s="23" t="str">
        <f>VLOOKUP(D40,[1]Лист5!$B$2:$D$151,3,0)</f>
        <v>1 15 00000 00 0000 000</v>
      </c>
      <c r="D40" s="24" t="s">
        <v>88</v>
      </c>
      <c r="E40" s="25">
        <v>956</v>
      </c>
      <c r="F40" s="25">
        <v>956</v>
      </c>
      <c r="G40" s="25">
        <v>956</v>
      </c>
      <c r="H40" s="25">
        <v>235</v>
      </c>
      <c r="I40" s="29">
        <f t="shared" si="6"/>
        <v>24.581589958158993</v>
      </c>
      <c r="J40" s="27">
        <v>332900</v>
      </c>
      <c r="K40" s="28">
        <f t="shared" si="1"/>
        <v>-623100</v>
      </c>
      <c r="L40" s="29">
        <f t="shared" si="2"/>
        <v>34.822175732217573</v>
      </c>
      <c r="M40" s="28">
        <f t="shared" si="3"/>
        <v>97900</v>
      </c>
      <c r="N40" s="29">
        <f t="shared" si="4"/>
        <v>141.65957446808511</v>
      </c>
    </row>
    <row r="41" spans="1:14" s="12" customFormat="1" ht="32.25" customHeight="1" x14ac:dyDescent="0.25">
      <c r="A41" s="15"/>
      <c r="B41" s="23" t="s">
        <v>89</v>
      </c>
      <c r="C41" s="23" t="str">
        <f>VLOOKUP(D41,[1]Лист5!$B$2:$D$151,3,0)</f>
        <v>1 16 00000 00 0000 000</v>
      </c>
      <c r="D41" s="24" t="s">
        <v>90</v>
      </c>
      <c r="E41" s="25">
        <v>977022</v>
      </c>
      <c r="F41" s="44">
        <v>977022</v>
      </c>
      <c r="G41" s="25">
        <v>977022</v>
      </c>
      <c r="H41" s="25">
        <v>1086913</v>
      </c>
      <c r="I41" s="29">
        <f t="shared" si="6"/>
        <v>111.24754611462177</v>
      </c>
      <c r="J41" s="27">
        <v>1039377400</v>
      </c>
      <c r="K41" s="28">
        <f t="shared" si="1"/>
        <v>62355400</v>
      </c>
      <c r="L41" s="29">
        <f t="shared" si="2"/>
        <v>106.38218996092208</v>
      </c>
      <c r="M41" s="28">
        <f t="shared" si="3"/>
        <v>-47535600</v>
      </c>
      <c r="N41" s="29">
        <f t="shared" si="4"/>
        <v>95.626549687049462</v>
      </c>
    </row>
    <row r="42" spans="1:14" s="46" customFormat="1" ht="29.25" customHeight="1" x14ac:dyDescent="0.3">
      <c r="A42" s="45"/>
      <c r="B42" s="23" t="s">
        <v>91</v>
      </c>
      <c r="C42" s="23" t="str">
        <f>VLOOKUP(D42,[1]Лист5!$B$2:$D$151,3,0)</f>
        <v>1 17 00000 00 0000 000</v>
      </c>
      <c r="D42" s="24" t="s">
        <v>92</v>
      </c>
      <c r="E42" s="25">
        <v>19</v>
      </c>
      <c r="F42" s="25">
        <v>19</v>
      </c>
      <c r="G42" s="25">
        <v>19</v>
      </c>
      <c r="H42" s="40" t="s">
        <v>331</v>
      </c>
      <c r="I42" s="29"/>
      <c r="J42" s="27">
        <v>17000</v>
      </c>
      <c r="K42" s="28">
        <f t="shared" si="1"/>
        <v>-2000</v>
      </c>
      <c r="L42" s="29">
        <f t="shared" si="2"/>
        <v>89.473684210526315</v>
      </c>
      <c r="M42" s="28"/>
      <c r="N42" s="29"/>
    </row>
    <row r="43" spans="1:14" customFormat="1" ht="30" customHeight="1" x14ac:dyDescent="0.25">
      <c r="A43" s="15" t="s">
        <v>93</v>
      </c>
      <c r="B43" s="23" t="s">
        <v>94</v>
      </c>
      <c r="C43" s="23" t="str">
        <f>VLOOKUP(D43,[1]Лист5!$B$2:$D$151,3,0)</f>
        <v>2 00 00000 00 0000 000</v>
      </c>
      <c r="D43" s="24" t="s">
        <v>95</v>
      </c>
      <c r="E43" s="25">
        <v>18147046.800000001</v>
      </c>
      <c r="F43" s="25">
        <v>27997565.200000018</v>
      </c>
      <c r="G43" s="25">
        <v>29539666</v>
      </c>
      <c r="H43" s="25">
        <v>35392750</v>
      </c>
      <c r="I43" s="29">
        <f t="shared" si="6"/>
        <v>119.81432017545492</v>
      </c>
      <c r="J43" s="27">
        <v>19546149424.5</v>
      </c>
      <c r="K43" s="28">
        <f t="shared" si="1"/>
        <v>1399102624.5</v>
      </c>
      <c r="L43" s="29">
        <f t="shared" si="2"/>
        <v>107.70980887369508</v>
      </c>
      <c r="M43" s="28">
        <f t="shared" si="3"/>
        <v>-15846600575.5</v>
      </c>
      <c r="N43" s="29">
        <f t="shared" si="4"/>
        <v>55.226421864647421</v>
      </c>
    </row>
    <row r="44" spans="1:14" customFormat="1" ht="26.25" customHeight="1" x14ac:dyDescent="0.25">
      <c r="A44" s="30"/>
      <c r="B44" s="23"/>
      <c r="C44" s="23"/>
      <c r="D44" s="24" t="s">
        <v>96</v>
      </c>
      <c r="E44" s="25">
        <v>2394247.1</v>
      </c>
      <c r="F44" s="25">
        <v>6575542.5999999996</v>
      </c>
      <c r="G44" s="25">
        <v>6575542.5999999996</v>
      </c>
      <c r="H44" s="25">
        <f>H45+H46</f>
        <v>6575543</v>
      </c>
      <c r="I44" s="29">
        <f t="shared" si="6"/>
        <v>100.00000608314818</v>
      </c>
      <c r="J44" s="25">
        <v>3832198.9</v>
      </c>
      <c r="K44" s="25">
        <v>1437952</v>
      </c>
      <c r="L44" s="29">
        <f>J44/E44*100</f>
        <v>160.05862135115461</v>
      </c>
      <c r="M44" s="25">
        <f>J44-H44</f>
        <v>-2743344.1</v>
      </c>
      <c r="N44" s="29">
        <f>J44/H44*100</f>
        <v>58.279580865032742</v>
      </c>
    </row>
    <row r="45" spans="1:14" customFormat="1" ht="47.25" customHeight="1" x14ac:dyDescent="0.25">
      <c r="A45" s="47"/>
      <c r="B45" s="23" t="s">
        <v>97</v>
      </c>
      <c r="C45" s="23" t="str">
        <f>VLOOKUP(D45,[1]Лист5!$B$2:$D$151,3,0)</f>
        <v>2 02 15001 02 0000 150</v>
      </c>
      <c r="D45" s="32" t="s">
        <v>98</v>
      </c>
      <c r="E45" s="33">
        <v>2394247.1</v>
      </c>
      <c r="F45" s="48">
        <v>4850755.5999999996</v>
      </c>
      <c r="G45" s="48">
        <v>4850755.5999999996</v>
      </c>
      <c r="H45" s="48">
        <v>4850756</v>
      </c>
      <c r="I45" s="38">
        <f t="shared" si="6"/>
        <v>100.00000824613799</v>
      </c>
      <c r="J45" s="33">
        <v>3832198.9</v>
      </c>
      <c r="K45" s="33">
        <f>J45-E45</f>
        <v>1437951.7999999998</v>
      </c>
      <c r="L45" s="38">
        <f>J45/E45*100</f>
        <v>160.05862135115461</v>
      </c>
      <c r="M45" s="33">
        <f>J45-H45</f>
        <v>-1018557.1000000001</v>
      </c>
      <c r="N45" s="38">
        <f>J45/H45*100</f>
        <v>79.002095755795594</v>
      </c>
    </row>
    <row r="46" spans="1:14" customFormat="1" ht="71.25" customHeight="1" x14ac:dyDescent="0.25">
      <c r="A46" s="47"/>
      <c r="B46" s="23" t="s">
        <v>99</v>
      </c>
      <c r="C46" s="23" t="str">
        <f>VLOOKUP(D46,[1]Лист5!$B$2:$D$151,3,0)</f>
        <v>2 02 15009 02 0000 150</v>
      </c>
      <c r="D46" s="32" t="s">
        <v>100</v>
      </c>
      <c r="E46" s="33"/>
      <c r="F46" s="33">
        <v>1724787</v>
      </c>
      <c r="G46" s="33">
        <v>1724787</v>
      </c>
      <c r="H46" s="33">
        <v>1724787</v>
      </c>
      <c r="I46" s="38">
        <f t="shared" si="6"/>
        <v>100</v>
      </c>
      <c r="J46" s="49"/>
      <c r="K46" s="33"/>
      <c r="L46" s="38"/>
      <c r="M46" s="25"/>
      <c r="N46" s="38"/>
    </row>
    <row r="47" spans="1:14" customFormat="1" ht="21.75" customHeight="1" x14ac:dyDescent="0.25">
      <c r="A47" s="47"/>
      <c r="B47" s="23"/>
      <c r="C47" s="23"/>
      <c r="D47" s="24" t="s">
        <v>101</v>
      </c>
      <c r="E47" s="25">
        <v>10031240</v>
      </c>
      <c r="F47" s="25">
        <v>13582976.000000002</v>
      </c>
      <c r="G47" s="25">
        <v>14006358.299999999</v>
      </c>
      <c r="H47" s="25" t="s">
        <v>331</v>
      </c>
      <c r="I47" s="29"/>
      <c r="J47" s="25">
        <v>10695659.5</v>
      </c>
      <c r="K47" s="25">
        <f>J47-E47</f>
        <v>664419.5</v>
      </c>
      <c r="L47" s="29">
        <f>J47/E47*100</f>
        <v>106.62350317607793</v>
      </c>
      <c r="M47" s="25"/>
      <c r="N47" s="29"/>
    </row>
    <row r="48" spans="1:14" customFormat="1" ht="25.5" customHeight="1" x14ac:dyDescent="0.25">
      <c r="A48" s="47"/>
      <c r="B48" s="23"/>
      <c r="C48" s="23"/>
      <c r="D48" s="24" t="s">
        <v>102</v>
      </c>
      <c r="E48" s="25">
        <v>4042296.1999999997</v>
      </c>
      <c r="F48" s="25">
        <v>4322092.5000000009</v>
      </c>
      <c r="G48" s="25">
        <v>4323663.3</v>
      </c>
      <c r="H48" s="25" t="s">
        <v>331</v>
      </c>
      <c r="I48" s="29"/>
      <c r="J48" s="25">
        <v>1989551.5</v>
      </c>
      <c r="K48" s="25">
        <f t="shared" ref="K48:K50" si="7">J48-E48</f>
        <v>-2052744.6999999997</v>
      </c>
      <c r="L48" s="29">
        <f t="shared" ref="L48:L49" si="8">J48/E48*100</f>
        <v>49.218350204025128</v>
      </c>
      <c r="M48" s="25"/>
      <c r="N48" s="29"/>
    </row>
    <row r="49" spans="1:14" customFormat="1" ht="24.75" customHeight="1" x14ac:dyDescent="0.25">
      <c r="A49" s="47"/>
      <c r="B49" s="23"/>
      <c r="C49" s="23"/>
      <c r="D49" s="24" t="s">
        <v>103</v>
      </c>
      <c r="E49" s="25">
        <v>1679263.5</v>
      </c>
      <c r="F49" s="25">
        <v>2546507.9000000004</v>
      </c>
      <c r="G49" s="25">
        <v>3293973.3000000003</v>
      </c>
      <c r="H49" s="25" t="s">
        <v>331</v>
      </c>
      <c r="I49" s="29"/>
      <c r="J49" s="25">
        <v>2360828.7000000002</v>
      </c>
      <c r="K49" s="25">
        <f t="shared" si="7"/>
        <v>681565.20000000019</v>
      </c>
      <c r="L49" s="29">
        <f t="shared" si="8"/>
        <v>140.58715025962277</v>
      </c>
      <c r="M49" s="25"/>
      <c r="N49" s="29"/>
    </row>
    <row r="50" spans="1:14" customFormat="1" ht="23.25" customHeight="1" x14ac:dyDescent="0.25">
      <c r="A50" s="47"/>
      <c r="B50" s="23"/>
      <c r="C50" s="23"/>
      <c r="D50" s="24" t="s">
        <v>104</v>
      </c>
      <c r="E50" s="50"/>
      <c r="F50" s="25">
        <v>970446.2</v>
      </c>
      <c r="G50" s="25">
        <v>1340128.5</v>
      </c>
      <c r="H50" s="25" t="s">
        <v>331</v>
      </c>
      <c r="I50" s="29"/>
      <c r="J50" s="25">
        <v>667910.80000000005</v>
      </c>
      <c r="K50" s="25">
        <f t="shared" si="7"/>
        <v>667910.80000000005</v>
      </c>
      <c r="L50" s="29"/>
      <c r="M50" s="25"/>
      <c r="N50" s="29"/>
    </row>
    <row r="51" spans="1:14" s="51" customFormat="1" ht="23.25" customHeight="1" x14ac:dyDescent="0.3">
      <c r="A51" s="52" t="s">
        <v>16</v>
      </c>
      <c r="B51" s="52"/>
      <c r="C51" s="23">
        <f>VLOOKUP(D51,[1]Лист5!$B$2:$D$151,3,0)</f>
        <v>0</v>
      </c>
      <c r="D51" s="53" t="s">
        <v>105</v>
      </c>
      <c r="E51" s="23">
        <v>84563065.799999997</v>
      </c>
      <c r="F51" s="23">
        <v>94968453.200000018</v>
      </c>
      <c r="G51" s="23">
        <v>101438554</v>
      </c>
      <c r="H51" s="23">
        <v>102598781</v>
      </c>
      <c r="I51" s="55">
        <f t="shared" si="6"/>
        <v>101.14377320481125</v>
      </c>
      <c r="J51" s="23">
        <v>88792457.819499999</v>
      </c>
      <c r="K51" s="54">
        <f>J51*1000-E51*1000</f>
        <v>4229392019.5</v>
      </c>
      <c r="L51" s="55">
        <f>J51/E51*100</f>
        <v>105.0014648587871</v>
      </c>
      <c r="M51" s="54">
        <f>J51*1000-H51*1000</f>
        <v>-13806323180.5</v>
      </c>
      <c r="N51" s="55">
        <f>J51/H51*100</f>
        <v>86.543384779103761</v>
      </c>
    </row>
    <row r="52" spans="1:14" ht="15.75" x14ac:dyDescent="0.25">
      <c r="A52" s="52"/>
      <c r="B52" s="52"/>
      <c r="C52" s="52"/>
      <c r="D52" s="56" t="s">
        <v>106</v>
      </c>
      <c r="E52" s="23">
        <v>-814066</v>
      </c>
      <c r="F52" s="23">
        <v>-814065.9999999851</v>
      </c>
      <c r="G52" s="23">
        <v>-338616.5</v>
      </c>
      <c r="H52" s="23">
        <f>H51-H53</f>
        <v>-282295.11000001431</v>
      </c>
      <c r="I52" s="55"/>
      <c r="J52" s="23">
        <f>J51-J53</f>
        <v>-814066</v>
      </c>
      <c r="K52" s="54">
        <f>J52-E52</f>
        <v>0</v>
      </c>
      <c r="L52" s="55"/>
      <c r="M52" s="54"/>
      <c r="N52" s="55"/>
    </row>
    <row r="53" spans="1:14" ht="15.75" x14ac:dyDescent="0.25">
      <c r="A53" s="52" t="s">
        <v>107</v>
      </c>
      <c r="B53" s="52"/>
      <c r="C53" s="52"/>
      <c r="D53" s="53" t="s">
        <v>108</v>
      </c>
      <c r="E53" s="23">
        <v>85377131.799999997</v>
      </c>
      <c r="F53" s="23">
        <v>95782519.200000003</v>
      </c>
      <c r="G53" s="23">
        <v>101777170.5</v>
      </c>
      <c r="H53" s="23">
        <v>102881076.11000001</v>
      </c>
      <c r="I53" s="55">
        <f t="shared" si="6"/>
        <v>101.08462988760334</v>
      </c>
      <c r="J53" s="23">
        <v>89606523.819499999</v>
      </c>
      <c r="K53" s="54">
        <f>J53*1000-E53*1000</f>
        <v>4229392019.5</v>
      </c>
      <c r="L53" s="55">
        <f t="shared" ref="L53" si="9">J53/E53*100</f>
        <v>104.95377618143411</v>
      </c>
      <c r="M53" s="54">
        <f>J53*1000-H53*1000</f>
        <v>-13274552290.500015</v>
      </c>
      <c r="N53" s="55">
        <f>J53/H53*100</f>
        <v>87.097187556332599</v>
      </c>
    </row>
    <row r="54" spans="1:14" ht="15.75" x14ac:dyDescent="0.25">
      <c r="A54" s="57" t="s">
        <v>109</v>
      </c>
      <c r="B54" s="57" t="s">
        <v>110</v>
      </c>
      <c r="C54" s="58" t="s">
        <v>111</v>
      </c>
      <c r="D54" s="59" t="s">
        <v>112</v>
      </c>
      <c r="E54" s="60">
        <v>3526269.1</v>
      </c>
      <c r="F54" s="60">
        <v>3226016.7</v>
      </c>
      <c r="G54" s="60">
        <v>6999002.2000000002</v>
      </c>
      <c r="H54" s="61">
        <f>SUM(H55:H62)</f>
        <v>2886965.02</v>
      </c>
      <c r="I54" s="29">
        <f>H54/G54*100</f>
        <v>41.248237070135509</v>
      </c>
      <c r="J54" s="27">
        <v>3620760866.8000002</v>
      </c>
      <c r="K54" s="28">
        <f t="shared" ref="K54:K72" si="10">J54-E54*1000</f>
        <v>94491766.800000191</v>
      </c>
      <c r="L54" s="29">
        <f t="shared" ref="L54" si="11">J54/E54/1000*100</f>
        <v>102.67965274686497</v>
      </c>
      <c r="M54" s="28">
        <f t="shared" ref="M54:M87" si="12">J54-H54*1000</f>
        <v>733795846.80000019</v>
      </c>
      <c r="N54" s="29">
        <f t="shared" ref="N54:N87" si="13">J54/H54/1000*100</f>
        <v>125.41755240248807</v>
      </c>
    </row>
    <row r="55" spans="1:14" ht="32.25" customHeight="1" x14ac:dyDescent="0.25">
      <c r="A55" s="47"/>
      <c r="B55" s="47" t="s">
        <v>113</v>
      </c>
      <c r="C55" s="62" t="s">
        <v>114</v>
      </c>
      <c r="D55" s="63" t="s">
        <v>115</v>
      </c>
      <c r="E55" s="64">
        <v>4713.5</v>
      </c>
      <c r="F55" s="64">
        <v>4713.5</v>
      </c>
      <c r="G55" s="64">
        <v>4713.5</v>
      </c>
      <c r="H55" s="65">
        <v>7650.84</v>
      </c>
      <c r="I55" s="38">
        <f t="shared" si="6"/>
        <v>162.31759838761008</v>
      </c>
      <c r="J55" s="36">
        <v>6619180</v>
      </c>
      <c r="K55" s="37">
        <f t="shared" si="10"/>
        <v>1905680</v>
      </c>
      <c r="L55" s="38">
        <f t="shared" ref="L55:L87" si="14">J55/E55/1000*100</f>
        <v>140.43025352710299</v>
      </c>
      <c r="M55" s="37">
        <f t="shared" si="12"/>
        <v>-1031660</v>
      </c>
      <c r="N55" s="38">
        <f t="shared" si="13"/>
        <v>86.515728991849244</v>
      </c>
    </row>
    <row r="56" spans="1:14" ht="47.25" x14ac:dyDescent="0.25">
      <c r="A56" s="47"/>
      <c r="B56" s="47" t="s">
        <v>116</v>
      </c>
      <c r="C56" s="62" t="s">
        <v>117</v>
      </c>
      <c r="D56" s="63" t="s">
        <v>118</v>
      </c>
      <c r="E56" s="64">
        <v>116600.2</v>
      </c>
      <c r="F56" s="64">
        <v>145600.20000000001</v>
      </c>
      <c r="G56" s="64">
        <v>145600.20000000001</v>
      </c>
      <c r="H56" s="65">
        <v>139337.04</v>
      </c>
      <c r="I56" s="38">
        <f t="shared" si="6"/>
        <v>95.698385029690897</v>
      </c>
      <c r="J56" s="36">
        <v>146691249.59999999</v>
      </c>
      <c r="K56" s="37">
        <f t="shared" si="10"/>
        <v>30091049.599999994</v>
      </c>
      <c r="L56" s="38">
        <f t="shared" si="14"/>
        <v>125.80703086272578</v>
      </c>
      <c r="M56" s="37">
        <f t="shared" si="12"/>
        <v>7354209.599999994</v>
      </c>
      <c r="N56" s="38">
        <f t="shared" si="13"/>
        <v>105.27800045127987</v>
      </c>
    </row>
    <row r="57" spans="1:14" ht="48.75" customHeight="1" x14ac:dyDescent="0.25">
      <c r="A57" s="47"/>
      <c r="B57" s="47" t="s">
        <v>119</v>
      </c>
      <c r="C57" s="62" t="s">
        <v>120</v>
      </c>
      <c r="D57" s="63" t="s">
        <v>121</v>
      </c>
      <c r="E57" s="64">
        <v>355278.3</v>
      </c>
      <c r="F57" s="64">
        <v>355278.3</v>
      </c>
      <c r="G57" s="64">
        <v>359109.8</v>
      </c>
      <c r="H57" s="65">
        <v>395290.49</v>
      </c>
      <c r="I57" s="38">
        <f t="shared" si="6"/>
        <v>110.07510516282207</v>
      </c>
      <c r="J57" s="36">
        <v>415392506</v>
      </c>
      <c r="K57" s="37">
        <f t="shared" si="10"/>
        <v>60114206</v>
      </c>
      <c r="L57" s="38">
        <f t="shared" si="14"/>
        <v>116.92031458155479</v>
      </c>
      <c r="M57" s="37">
        <f t="shared" si="12"/>
        <v>20102016</v>
      </c>
      <c r="N57" s="38">
        <f t="shared" si="13"/>
        <v>105.08537809751002</v>
      </c>
    </row>
    <row r="58" spans="1:14" ht="15.75" x14ac:dyDescent="0.25">
      <c r="A58" s="47"/>
      <c r="B58" s="47" t="s">
        <v>122</v>
      </c>
      <c r="C58" s="62" t="s">
        <v>123</v>
      </c>
      <c r="D58" s="63" t="s">
        <v>124</v>
      </c>
      <c r="E58" s="64">
        <v>295579.5</v>
      </c>
      <c r="F58" s="64">
        <v>295579.5</v>
      </c>
      <c r="G58" s="64">
        <v>295579.5</v>
      </c>
      <c r="H58" s="65">
        <v>303209.02</v>
      </c>
      <c r="I58" s="38">
        <f t="shared" si="6"/>
        <v>102.58120742473685</v>
      </c>
      <c r="J58" s="36">
        <v>260384739.69999999</v>
      </c>
      <c r="K58" s="37">
        <f t="shared" si="10"/>
        <v>-35194760.300000012</v>
      </c>
      <c r="L58" s="38">
        <f t="shared" si="14"/>
        <v>88.092963043783485</v>
      </c>
      <c r="M58" s="37">
        <f t="shared" si="12"/>
        <v>-42824280.300000012</v>
      </c>
      <c r="N58" s="38">
        <f t="shared" si="13"/>
        <v>85.876317168928537</v>
      </c>
    </row>
    <row r="59" spans="1:14" ht="47.25" x14ac:dyDescent="0.25">
      <c r="A59" s="47"/>
      <c r="B59" s="47" t="s">
        <v>125</v>
      </c>
      <c r="C59" s="62" t="s">
        <v>126</v>
      </c>
      <c r="D59" s="63" t="s">
        <v>127</v>
      </c>
      <c r="E59" s="64">
        <v>102846.8</v>
      </c>
      <c r="F59" s="64">
        <v>102846.8</v>
      </c>
      <c r="G59" s="64">
        <v>102846.8</v>
      </c>
      <c r="H59" s="65">
        <v>119353.87</v>
      </c>
      <c r="I59" s="38">
        <f t="shared" si="6"/>
        <v>116.0501542099511</v>
      </c>
      <c r="J59" s="36">
        <v>144317215.09999999</v>
      </c>
      <c r="K59" s="37">
        <f t="shared" si="10"/>
        <v>41470415.099999994</v>
      </c>
      <c r="L59" s="38">
        <f t="shared" si="14"/>
        <v>140.3225137777743</v>
      </c>
      <c r="M59" s="37">
        <f t="shared" si="12"/>
        <v>24963345.099999994</v>
      </c>
      <c r="N59" s="38">
        <f t="shared" si="13"/>
        <v>120.91540483773169</v>
      </c>
    </row>
    <row r="60" spans="1:14" ht="15.75" x14ac:dyDescent="0.25">
      <c r="A60" s="57"/>
      <c r="B60" s="57" t="s">
        <v>128</v>
      </c>
      <c r="C60" s="58" t="s">
        <v>129</v>
      </c>
      <c r="D60" s="63" t="s">
        <v>130</v>
      </c>
      <c r="E60" s="64">
        <v>277748</v>
      </c>
      <c r="F60" s="64">
        <v>278148</v>
      </c>
      <c r="G60" s="64">
        <v>278148</v>
      </c>
      <c r="H60" s="65">
        <v>296840.18</v>
      </c>
      <c r="I60" s="38">
        <f t="shared" si="6"/>
        <v>106.72022808001496</v>
      </c>
      <c r="J60" s="36">
        <v>45886058</v>
      </c>
      <c r="K60" s="37">
        <f t="shared" si="10"/>
        <v>-231861942</v>
      </c>
      <c r="L60" s="38">
        <f t="shared" si="14"/>
        <v>16.520751904604175</v>
      </c>
      <c r="M60" s="37">
        <f t="shared" si="12"/>
        <v>-250954122</v>
      </c>
      <c r="N60" s="38">
        <f t="shared" si="13"/>
        <v>15.45816944323373</v>
      </c>
    </row>
    <row r="61" spans="1:14" ht="15.75" x14ac:dyDescent="0.25">
      <c r="A61" s="57"/>
      <c r="B61" s="57" t="s">
        <v>131</v>
      </c>
      <c r="C61" s="58" t="s">
        <v>132</v>
      </c>
      <c r="D61" s="63" t="s">
        <v>133</v>
      </c>
      <c r="E61" s="64">
        <v>7500</v>
      </c>
      <c r="F61" s="64">
        <v>7500</v>
      </c>
      <c r="G61" s="64">
        <v>47500</v>
      </c>
      <c r="H61" s="65">
        <v>20346.77</v>
      </c>
      <c r="I61" s="38">
        <f t="shared" si="6"/>
        <v>42.835305263157899</v>
      </c>
      <c r="J61" s="36">
        <v>50000000</v>
      </c>
      <c r="K61" s="37">
        <f t="shared" si="10"/>
        <v>42500000</v>
      </c>
      <c r="L61" s="38">
        <f t="shared" si="14"/>
        <v>666.66666666666674</v>
      </c>
      <c r="M61" s="37">
        <f t="shared" si="12"/>
        <v>29653230</v>
      </c>
      <c r="N61" s="38">
        <f t="shared" si="13"/>
        <v>245.73925001363853</v>
      </c>
    </row>
    <row r="62" spans="1:14" ht="15.75" x14ac:dyDescent="0.25">
      <c r="A62" s="57"/>
      <c r="B62" s="57" t="s">
        <v>134</v>
      </c>
      <c r="C62" s="58" t="s">
        <v>135</v>
      </c>
      <c r="D62" s="63" t="s">
        <v>136</v>
      </c>
      <c r="E62" s="64">
        <v>2366002.7999999998</v>
      </c>
      <c r="F62" s="64">
        <v>2036350.4</v>
      </c>
      <c r="G62" s="64">
        <v>5765504.4000000004</v>
      </c>
      <c r="H62" s="65">
        <v>1604936.81</v>
      </c>
      <c r="I62" s="38">
        <f t="shared" si="6"/>
        <v>27.836884661817273</v>
      </c>
      <c r="J62" s="36">
        <v>2551469918.4000001</v>
      </c>
      <c r="K62" s="37">
        <f t="shared" si="10"/>
        <v>185467118.4000001</v>
      </c>
      <c r="L62" s="38">
        <f t="shared" si="14"/>
        <v>107.83883765479906</v>
      </c>
      <c r="M62" s="37">
        <f t="shared" si="12"/>
        <v>946533108.4000001</v>
      </c>
      <c r="N62" s="38">
        <f t="shared" si="13"/>
        <v>158.97634738653667</v>
      </c>
    </row>
    <row r="63" spans="1:14" ht="15.75" x14ac:dyDescent="0.25">
      <c r="A63" s="57" t="s">
        <v>137</v>
      </c>
      <c r="B63" s="57" t="s">
        <v>138</v>
      </c>
      <c r="C63" s="58" t="s">
        <v>139</v>
      </c>
      <c r="D63" s="59" t="s">
        <v>140</v>
      </c>
      <c r="E63" s="60">
        <v>27507.4</v>
      </c>
      <c r="F63" s="60">
        <v>27507.4</v>
      </c>
      <c r="G63" s="60">
        <v>29078.2</v>
      </c>
      <c r="H63" s="61">
        <f>H64</f>
        <v>29078.2</v>
      </c>
      <c r="I63" s="29">
        <f t="shared" si="6"/>
        <v>100</v>
      </c>
      <c r="J63" s="27">
        <v>33922200</v>
      </c>
      <c r="K63" s="28">
        <f t="shared" si="10"/>
        <v>6414800</v>
      </c>
      <c r="L63" s="29">
        <f t="shared" si="14"/>
        <v>123.32027018184198</v>
      </c>
      <c r="M63" s="28">
        <f t="shared" si="12"/>
        <v>4844000</v>
      </c>
      <c r="N63" s="29">
        <f t="shared" si="13"/>
        <v>116.65852769428643</v>
      </c>
    </row>
    <row r="64" spans="1:14" ht="15.75" x14ac:dyDescent="0.25">
      <c r="A64" s="57"/>
      <c r="B64" s="57" t="s">
        <v>141</v>
      </c>
      <c r="C64" s="58" t="s">
        <v>142</v>
      </c>
      <c r="D64" s="63" t="s">
        <v>143</v>
      </c>
      <c r="E64" s="64">
        <v>27507.4</v>
      </c>
      <c r="F64" s="64">
        <v>27507.4</v>
      </c>
      <c r="G64" s="64">
        <v>29078.2</v>
      </c>
      <c r="H64" s="65">
        <v>29078.2</v>
      </c>
      <c r="I64" s="38">
        <f t="shared" si="6"/>
        <v>100</v>
      </c>
      <c r="J64" s="36">
        <v>33922200</v>
      </c>
      <c r="K64" s="37">
        <f t="shared" si="10"/>
        <v>6414800</v>
      </c>
      <c r="L64" s="38">
        <f t="shared" si="14"/>
        <v>123.32027018184198</v>
      </c>
      <c r="M64" s="37">
        <f t="shared" si="12"/>
        <v>4844000</v>
      </c>
      <c r="N64" s="38">
        <f t="shared" si="13"/>
        <v>116.65852769428643</v>
      </c>
    </row>
    <row r="65" spans="1:14" ht="31.5" x14ac:dyDescent="0.25">
      <c r="A65" s="57" t="s">
        <v>144</v>
      </c>
      <c r="B65" s="57" t="s">
        <v>145</v>
      </c>
      <c r="C65" s="58" t="s">
        <v>146</v>
      </c>
      <c r="D65" s="59" t="s">
        <v>147</v>
      </c>
      <c r="E65" s="60">
        <v>713119.6</v>
      </c>
      <c r="F65" s="60">
        <v>735047.7</v>
      </c>
      <c r="G65" s="60">
        <v>732494.2</v>
      </c>
      <c r="H65" s="61">
        <f>SUM(H66:H69)</f>
        <v>1182070.21</v>
      </c>
      <c r="I65" s="29">
        <f t="shared" si="6"/>
        <v>161.37605048613355</v>
      </c>
      <c r="J65" s="27">
        <v>839961952</v>
      </c>
      <c r="K65" s="28">
        <f t="shared" si="10"/>
        <v>126842352</v>
      </c>
      <c r="L65" s="29">
        <f t="shared" si="14"/>
        <v>117.786967571779</v>
      </c>
      <c r="M65" s="28">
        <f t="shared" si="12"/>
        <v>-342108258</v>
      </c>
      <c r="N65" s="29">
        <f t="shared" si="13"/>
        <v>71.058550067004916</v>
      </c>
    </row>
    <row r="66" spans="1:14" ht="15.75" x14ac:dyDescent="0.25">
      <c r="A66" s="57"/>
      <c r="B66" s="57" t="s">
        <v>148</v>
      </c>
      <c r="C66" s="58" t="s">
        <v>149</v>
      </c>
      <c r="D66" s="63" t="s">
        <v>150</v>
      </c>
      <c r="E66" s="64">
        <v>83496.7</v>
      </c>
      <c r="F66" s="64">
        <v>98824.8</v>
      </c>
      <c r="G66" s="64">
        <v>95265.900000000009</v>
      </c>
      <c r="H66" s="65">
        <v>153834.65</v>
      </c>
      <c r="I66" s="38">
        <f t="shared" si="6"/>
        <v>161.47923863628012</v>
      </c>
      <c r="J66" s="36">
        <v>57455594</v>
      </c>
      <c r="K66" s="37">
        <f t="shared" si="10"/>
        <v>-26041106</v>
      </c>
      <c r="L66" s="38">
        <f t="shared" si="14"/>
        <v>68.811814119599944</v>
      </c>
      <c r="M66" s="37">
        <f t="shared" si="12"/>
        <v>-96379056</v>
      </c>
      <c r="N66" s="38">
        <f t="shared" si="13"/>
        <v>37.348928866155966</v>
      </c>
    </row>
    <row r="67" spans="1:14" ht="47.25" x14ac:dyDescent="0.25">
      <c r="A67" s="57"/>
      <c r="B67" s="57" t="s">
        <v>151</v>
      </c>
      <c r="C67" s="58" t="s">
        <v>152</v>
      </c>
      <c r="D67" s="63" t="s">
        <v>153</v>
      </c>
      <c r="E67" s="64">
        <v>610644.9</v>
      </c>
      <c r="F67" s="64">
        <v>615644.9</v>
      </c>
      <c r="G67" s="64">
        <v>616650.30000000005</v>
      </c>
      <c r="H67" s="65">
        <v>715778.13</v>
      </c>
      <c r="I67" s="38">
        <f t="shared" si="6"/>
        <v>116.07520988800297</v>
      </c>
      <c r="J67" s="36">
        <v>761999278</v>
      </c>
      <c r="K67" s="37">
        <f t="shared" si="10"/>
        <v>151354378</v>
      </c>
      <c r="L67" s="38">
        <f t="shared" si="14"/>
        <v>124.78598904207665</v>
      </c>
      <c r="M67" s="37">
        <f t="shared" si="12"/>
        <v>46221148</v>
      </c>
      <c r="N67" s="38">
        <f t="shared" si="13"/>
        <v>106.4574686013388</v>
      </c>
    </row>
    <row r="68" spans="1:14" ht="15.75" x14ac:dyDescent="0.25">
      <c r="A68" s="57"/>
      <c r="B68" s="57" t="s">
        <v>154</v>
      </c>
      <c r="C68" s="58" t="s">
        <v>155</v>
      </c>
      <c r="D68" s="63" t="s">
        <v>156</v>
      </c>
      <c r="E68" s="64">
        <v>620</v>
      </c>
      <c r="F68" s="64">
        <v>620</v>
      </c>
      <c r="G68" s="64">
        <v>620</v>
      </c>
      <c r="H68" s="65">
        <v>559.9</v>
      </c>
      <c r="I68" s="38">
        <f t="shared" si="6"/>
        <v>90.306451612903231</v>
      </c>
      <c r="J68" s="36">
        <v>420000</v>
      </c>
      <c r="K68" s="37">
        <f t="shared" si="10"/>
        <v>-200000</v>
      </c>
      <c r="L68" s="38">
        <f t="shared" si="14"/>
        <v>67.741935483870961</v>
      </c>
      <c r="M68" s="37">
        <f t="shared" si="12"/>
        <v>-139900</v>
      </c>
      <c r="N68" s="38">
        <f t="shared" si="13"/>
        <v>75.013395249151642</v>
      </c>
    </row>
    <row r="69" spans="1:14" ht="31.5" x14ac:dyDescent="0.25">
      <c r="A69" s="57"/>
      <c r="B69" s="57" t="s">
        <v>157</v>
      </c>
      <c r="C69" s="58" t="s">
        <v>158</v>
      </c>
      <c r="D69" s="63" t="s">
        <v>159</v>
      </c>
      <c r="E69" s="64">
        <v>18358</v>
      </c>
      <c r="F69" s="64">
        <v>19958</v>
      </c>
      <c r="G69" s="64">
        <v>19958</v>
      </c>
      <c r="H69" s="65">
        <v>311897.53000000003</v>
      </c>
      <c r="I69" s="38">
        <f t="shared" si="6"/>
        <v>1562.7694658783448</v>
      </c>
      <c r="J69" s="36">
        <v>20087080</v>
      </c>
      <c r="K69" s="37">
        <f t="shared" si="10"/>
        <v>1729080</v>
      </c>
      <c r="L69" s="38">
        <f t="shared" si="14"/>
        <v>109.41867305806734</v>
      </c>
      <c r="M69" s="37">
        <f t="shared" si="12"/>
        <v>-291810450</v>
      </c>
      <c r="N69" s="38">
        <f t="shared" si="13"/>
        <v>6.4402818451303538</v>
      </c>
    </row>
    <row r="70" spans="1:14" s="22" customFormat="1" ht="15.75" x14ac:dyDescent="0.25">
      <c r="A70" s="57" t="s">
        <v>160</v>
      </c>
      <c r="B70" s="57" t="s">
        <v>161</v>
      </c>
      <c r="C70" s="58" t="s">
        <v>162</v>
      </c>
      <c r="D70" s="59" t="s">
        <v>163</v>
      </c>
      <c r="E70" s="60">
        <v>16161000.199999999</v>
      </c>
      <c r="F70" s="60">
        <v>20791306</v>
      </c>
      <c r="G70" s="60">
        <v>20013625.199999999</v>
      </c>
      <c r="H70" s="61">
        <f>H71+H72+H73+H74+H75+H76+H77+H78+H79+H80</f>
        <v>15744568.9</v>
      </c>
      <c r="I70" s="29">
        <f t="shared" si="6"/>
        <v>78.669250286549783</v>
      </c>
      <c r="J70" s="27">
        <v>15331037660.700001</v>
      </c>
      <c r="K70" s="28">
        <f t="shared" si="10"/>
        <v>-829962539.29999924</v>
      </c>
      <c r="L70" s="29">
        <f t="shared" si="14"/>
        <v>94.86441105730573</v>
      </c>
      <c r="M70" s="28">
        <f t="shared" si="12"/>
        <v>-413531239.29999924</v>
      </c>
      <c r="N70" s="29">
        <f t="shared" si="13"/>
        <v>97.373499128959963</v>
      </c>
    </row>
    <row r="71" spans="1:14" ht="15.75" x14ac:dyDescent="0.25">
      <c r="A71" s="57"/>
      <c r="B71" s="57" t="s">
        <v>164</v>
      </c>
      <c r="C71" s="58" t="s">
        <v>165</v>
      </c>
      <c r="D71" s="63" t="s">
        <v>166</v>
      </c>
      <c r="E71" s="64">
        <v>332083.3</v>
      </c>
      <c r="F71" s="64">
        <v>339456.2</v>
      </c>
      <c r="G71" s="64">
        <v>339406.10000000003</v>
      </c>
      <c r="H71" s="65">
        <v>763727.92</v>
      </c>
      <c r="I71" s="38">
        <f t="shared" si="6"/>
        <v>225.01891392052173</v>
      </c>
      <c r="J71" s="36">
        <v>792507808.39999998</v>
      </c>
      <c r="K71" s="37">
        <f t="shared" si="10"/>
        <v>460424508.39999998</v>
      </c>
      <c r="L71" s="38">
        <f t="shared" si="14"/>
        <v>238.64729373624027</v>
      </c>
      <c r="M71" s="37">
        <f t="shared" si="12"/>
        <v>28779888.399999976</v>
      </c>
      <c r="N71" s="38">
        <f t="shared" si="13"/>
        <v>103.76834310313023</v>
      </c>
    </row>
    <row r="72" spans="1:14" ht="15.75" x14ac:dyDescent="0.25">
      <c r="A72" s="57"/>
      <c r="B72" s="57" t="s">
        <v>167</v>
      </c>
      <c r="C72" s="58" t="s">
        <v>168</v>
      </c>
      <c r="D72" s="63" t="s">
        <v>169</v>
      </c>
      <c r="E72" s="64">
        <v>127047</v>
      </c>
      <c r="F72" s="64">
        <v>125527.2</v>
      </c>
      <c r="G72" s="64">
        <v>125527.2</v>
      </c>
      <c r="H72" s="65">
        <v>125519.83</v>
      </c>
      <c r="I72" s="38">
        <f t="shared" si="6"/>
        <v>99.994128762531147</v>
      </c>
      <c r="J72" s="36">
        <v>23052240</v>
      </c>
      <c r="K72" s="37">
        <f t="shared" si="10"/>
        <v>-103994760</v>
      </c>
      <c r="L72" s="38">
        <f t="shared" si="14"/>
        <v>18.144655127629932</v>
      </c>
      <c r="M72" s="37">
        <f t="shared" si="12"/>
        <v>-102467590</v>
      </c>
      <c r="N72" s="38">
        <f t="shared" si="13"/>
        <v>18.365416842900441</v>
      </c>
    </row>
    <row r="73" spans="1:14" ht="15.75" x14ac:dyDescent="0.25">
      <c r="A73" s="57"/>
      <c r="B73" s="57" t="s">
        <v>170</v>
      </c>
      <c r="C73" s="58" t="s">
        <v>171</v>
      </c>
      <c r="D73" s="63" t="s">
        <v>172</v>
      </c>
      <c r="E73" s="64">
        <v>4652.8</v>
      </c>
      <c r="F73" s="64">
        <v>4652.8</v>
      </c>
      <c r="G73" s="64">
        <v>4652.8</v>
      </c>
      <c r="H73" s="65">
        <v>6104.82</v>
      </c>
      <c r="I73" s="38">
        <f t="shared" si="6"/>
        <v>131.20744497936724</v>
      </c>
      <c r="J73" s="36">
        <v>6998453.2000000002</v>
      </c>
      <c r="K73" s="37">
        <f t="shared" ref="K73:K129" si="15">J73-E73*1000</f>
        <v>2345653.2000000002</v>
      </c>
      <c r="L73" s="38">
        <f t="shared" si="14"/>
        <v>150.41379814305364</v>
      </c>
      <c r="M73" s="37">
        <f t="shared" si="12"/>
        <v>893633.20000000019</v>
      </c>
      <c r="N73" s="38">
        <f t="shared" si="13"/>
        <v>114.63815804560986</v>
      </c>
    </row>
    <row r="74" spans="1:14" ht="15.75" x14ac:dyDescent="0.25">
      <c r="A74" s="57"/>
      <c r="B74" s="57" t="s">
        <v>173</v>
      </c>
      <c r="C74" s="58" t="s">
        <v>174</v>
      </c>
      <c r="D74" s="63" t="s">
        <v>175</v>
      </c>
      <c r="E74" s="64">
        <v>2699027</v>
      </c>
      <c r="F74" s="64">
        <v>2806521.1</v>
      </c>
      <c r="G74" s="64">
        <v>2797645.6</v>
      </c>
      <c r="H74" s="65">
        <v>2330610.4900000002</v>
      </c>
      <c r="I74" s="38">
        <f>H74/G74*100</f>
        <v>83.306137489323177</v>
      </c>
      <c r="J74" s="36">
        <v>2462912520.8000002</v>
      </c>
      <c r="K74" s="37">
        <f t="shared" si="15"/>
        <v>-236114479.19999981</v>
      </c>
      <c r="L74" s="38">
        <f t="shared" si="14"/>
        <v>91.251866720859041</v>
      </c>
      <c r="M74" s="37">
        <f t="shared" si="12"/>
        <v>132302030.80000019</v>
      </c>
      <c r="N74" s="38">
        <f t="shared" si="13"/>
        <v>105.67671137531008</v>
      </c>
    </row>
    <row r="75" spans="1:14" ht="15.75" x14ac:dyDescent="0.25">
      <c r="A75" s="57"/>
      <c r="B75" s="57" t="s">
        <v>176</v>
      </c>
      <c r="C75" s="58" t="s">
        <v>177</v>
      </c>
      <c r="D75" s="63" t="s">
        <v>178</v>
      </c>
      <c r="E75" s="64">
        <v>72994.100000000006</v>
      </c>
      <c r="F75" s="64">
        <v>114020.8</v>
      </c>
      <c r="G75" s="64">
        <v>123050.70000000001</v>
      </c>
      <c r="H75" s="65">
        <v>109976.29</v>
      </c>
      <c r="I75" s="38">
        <f t="shared" si="6"/>
        <v>89.374778038645843</v>
      </c>
      <c r="J75" s="36">
        <v>102805136.2</v>
      </c>
      <c r="K75" s="37">
        <f t="shared" si="15"/>
        <v>29811036.200000003</v>
      </c>
      <c r="L75" s="38">
        <f t="shared" si="14"/>
        <v>140.84033668474575</v>
      </c>
      <c r="M75" s="37">
        <f t="shared" si="12"/>
        <v>-7171153.799999997</v>
      </c>
      <c r="N75" s="38">
        <f t="shared" si="13"/>
        <v>93.479363779229146</v>
      </c>
    </row>
    <row r="76" spans="1:14" ht="15.75" x14ac:dyDescent="0.25">
      <c r="A76" s="57"/>
      <c r="B76" s="57" t="s">
        <v>179</v>
      </c>
      <c r="C76" s="58" t="s">
        <v>180</v>
      </c>
      <c r="D76" s="63" t="s">
        <v>181</v>
      </c>
      <c r="E76" s="64">
        <v>102993.1</v>
      </c>
      <c r="F76" s="64">
        <v>356935.2</v>
      </c>
      <c r="G76" s="64">
        <v>367832.8</v>
      </c>
      <c r="H76" s="65">
        <v>382814.92</v>
      </c>
      <c r="I76" s="38">
        <f t="shared" si="6"/>
        <v>104.07307885539299</v>
      </c>
      <c r="J76" s="36">
        <v>61616528.5</v>
      </c>
      <c r="K76" s="37">
        <f t="shared" si="15"/>
        <v>-41376571.5</v>
      </c>
      <c r="L76" s="38">
        <f t="shared" si="14"/>
        <v>59.825880083228874</v>
      </c>
      <c r="M76" s="37">
        <f t="shared" si="12"/>
        <v>-321198391.5</v>
      </c>
      <c r="N76" s="38">
        <f t="shared" si="13"/>
        <v>16.095644469656513</v>
      </c>
    </row>
    <row r="77" spans="1:14" ht="15.75" x14ac:dyDescent="0.25">
      <c r="A77" s="57"/>
      <c r="B77" s="57" t="s">
        <v>182</v>
      </c>
      <c r="C77" s="58" t="s">
        <v>183</v>
      </c>
      <c r="D77" s="63" t="s">
        <v>184</v>
      </c>
      <c r="E77" s="64">
        <v>1318361.2</v>
      </c>
      <c r="F77" s="64">
        <v>1651538.9</v>
      </c>
      <c r="G77" s="64">
        <v>837472.89999999991</v>
      </c>
      <c r="H77" s="65">
        <v>1000087.28</v>
      </c>
      <c r="I77" s="38">
        <f t="shared" si="6"/>
        <v>119.41727069616223</v>
      </c>
      <c r="J77" s="36">
        <v>948586140.79999995</v>
      </c>
      <c r="K77" s="37">
        <f t="shared" si="15"/>
        <v>-369775059.20000005</v>
      </c>
      <c r="L77" s="38">
        <f t="shared" si="14"/>
        <v>71.951915817910901</v>
      </c>
      <c r="M77" s="37">
        <f t="shared" si="12"/>
        <v>-51501139.200000048</v>
      </c>
      <c r="N77" s="38">
        <f t="shared" si="13"/>
        <v>94.850335542713822</v>
      </c>
    </row>
    <row r="78" spans="1:14" ht="15.75" x14ac:dyDescent="0.25">
      <c r="A78" s="57"/>
      <c r="B78" s="57" t="s">
        <v>185</v>
      </c>
      <c r="C78" s="58" t="s">
        <v>186</v>
      </c>
      <c r="D78" s="63" t="s">
        <v>187</v>
      </c>
      <c r="E78" s="64">
        <v>6851972.7000000002</v>
      </c>
      <c r="F78" s="64">
        <v>9401381.5</v>
      </c>
      <c r="G78" s="64">
        <v>9956698</v>
      </c>
      <c r="H78" s="65">
        <v>8424122.1300000008</v>
      </c>
      <c r="I78" s="38">
        <f t="shared" si="6"/>
        <v>84.607589082243933</v>
      </c>
      <c r="J78" s="36">
        <v>9617631420</v>
      </c>
      <c r="K78" s="37">
        <f t="shared" si="15"/>
        <v>2765658720</v>
      </c>
      <c r="L78" s="38">
        <f t="shared" si="14"/>
        <v>140.36295591195218</v>
      </c>
      <c r="M78" s="37">
        <f t="shared" si="12"/>
        <v>1193509289.999999</v>
      </c>
      <c r="N78" s="38">
        <f t="shared" si="13"/>
        <v>114.16775862911189</v>
      </c>
    </row>
    <row r="79" spans="1:14" ht="15.75" x14ac:dyDescent="0.25">
      <c r="A79" s="57"/>
      <c r="B79" s="57" t="s">
        <v>188</v>
      </c>
      <c r="C79" s="58" t="s">
        <v>189</v>
      </c>
      <c r="D79" s="63" t="s">
        <v>190</v>
      </c>
      <c r="E79" s="64">
        <v>579959.6</v>
      </c>
      <c r="F79" s="64">
        <v>754587</v>
      </c>
      <c r="G79" s="64">
        <v>759666.4</v>
      </c>
      <c r="H79" s="65">
        <v>989774.23</v>
      </c>
      <c r="I79" s="38">
        <f t="shared" si="6"/>
        <v>130.29064205024733</v>
      </c>
      <c r="J79" s="36">
        <v>603291552.5</v>
      </c>
      <c r="K79" s="37">
        <f t="shared" si="15"/>
        <v>23331952.5</v>
      </c>
      <c r="L79" s="38">
        <f t="shared" si="14"/>
        <v>104.02303065592847</v>
      </c>
      <c r="M79" s="37">
        <f t="shared" si="12"/>
        <v>-386482677.5</v>
      </c>
      <c r="N79" s="38">
        <f t="shared" si="13"/>
        <v>60.952440891495016</v>
      </c>
    </row>
    <row r="80" spans="1:14" ht="15.75" x14ac:dyDescent="0.25">
      <c r="A80" s="57"/>
      <c r="B80" s="57" t="s">
        <v>191</v>
      </c>
      <c r="C80" s="58" t="s">
        <v>192</v>
      </c>
      <c r="D80" s="63" t="s">
        <v>193</v>
      </c>
      <c r="E80" s="64">
        <v>4071909.4</v>
      </c>
      <c r="F80" s="64">
        <v>5236685.3</v>
      </c>
      <c r="G80" s="64">
        <v>4701672.7</v>
      </c>
      <c r="H80" s="65">
        <v>1611830.99</v>
      </c>
      <c r="I80" s="38">
        <f t="shared" si="6"/>
        <v>34.282075611090498</v>
      </c>
      <c r="J80" s="36">
        <v>711635860.29999995</v>
      </c>
      <c r="K80" s="37">
        <f t="shared" si="15"/>
        <v>-3360273539.6999998</v>
      </c>
      <c r="L80" s="38">
        <f t="shared" si="14"/>
        <v>17.476711547167529</v>
      </c>
      <c r="M80" s="37">
        <f t="shared" si="12"/>
        <v>-900195129.70000005</v>
      </c>
      <c r="N80" s="38">
        <f t="shared" si="13"/>
        <v>44.150774163983527</v>
      </c>
    </row>
    <row r="81" spans="1:14" s="22" customFormat="1" ht="15.75" x14ac:dyDescent="0.25">
      <c r="A81" s="57" t="s">
        <v>194</v>
      </c>
      <c r="B81" s="57" t="s">
        <v>195</v>
      </c>
      <c r="C81" s="58" t="s">
        <v>196</v>
      </c>
      <c r="D81" s="59" t="s">
        <v>197</v>
      </c>
      <c r="E81" s="60">
        <v>1527240.9</v>
      </c>
      <c r="F81" s="60">
        <v>3565822.3</v>
      </c>
      <c r="G81" s="60">
        <v>3718523.3</v>
      </c>
      <c r="H81" s="61">
        <f>H82+H83+H84+H85</f>
        <v>3922844.35</v>
      </c>
      <c r="I81" s="29">
        <f t="shared" si="6"/>
        <v>105.49468252625982</v>
      </c>
      <c r="J81" s="27">
        <v>700694625</v>
      </c>
      <c r="K81" s="28">
        <f t="shared" si="15"/>
        <v>-826546275</v>
      </c>
      <c r="L81" s="29">
        <f t="shared" si="14"/>
        <v>45.879770833795767</v>
      </c>
      <c r="M81" s="28">
        <f t="shared" si="12"/>
        <v>-3222149725</v>
      </c>
      <c r="N81" s="29">
        <f t="shared" si="13"/>
        <v>17.861902295460688</v>
      </c>
    </row>
    <row r="82" spans="1:14" ht="15.75" x14ac:dyDescent="0.25">
      <c r="A82" s="57"/>
      <c r="B82" s="47" t="s">
        <v>198</v>
      </c>
      <c r="C82" s="62" t="s">
        <v>199</v>
      </c>
      <c r="D82" s="63" t="s">
        <v>200</v>
      </c>
      <c r="E82" s="64">
        <v>72550.7</v>
      </c>
      <c r="F82" s="64">
        <v>1183078.7</v>
      </c>
      <c r="G82" s="64">
        <v>1298113.4000000001</v>
      </c>
      <c r="H82" s="65">
        <v>1079461.8999999999</v>
      </c>
      <c r="I82" s="38">
        <f t="shared" ref="I82:I129" si="16">H82/G82*100</f>
        <v>83.156209619282862</v>
      </c>
      <c r="J82" s="36">
        <v>667910800</v>
      </c>
      <c r="K82" s="37">
        <f t="shared" si="15"/>
        <v>595360100</v>
      </c>
      <c r="L82" s="38">
        <f t="shared" si="14"/>
        <v>920.61248202980823</v>
      </c>
      <c r="M82" s="37">
        <f t="shared" si="12"/>
        <v>-411551100</v>
      </c>
      <c r="N82" s="38">
        <f t="shared" si="13"/>
        <v>61.874420949919596</v>
      </c>
    </row>
    <row r="83" spans="1:14" ht="18" customHeight="1" x14ac:dyDescent="0.25">
      <c r="A83" s="57"/>
      <c r="B83" s="47" t="s">
        <v>201</v>
      </c>
      <c r="C83" s="62" t="s">
        <v>202</v>
      </c>
      <c r="D83" s="63" t="s">
        <v>203</v>
      </c>
      <c r="E83" s="64">
        <v>875209.2</v>
      </c>
      <c r="F83" s="64">
        <v>1660424.9</v>
      </c>
      <c r="G83" s="64">
        <v>1696651.8</v>
      </c>
      <c r="H83" s="65">
        <v>1903439.93</v>
      </c>
      <c r="I83" s="38">
        <f t="shared" si="16"/>
        <v>112.18801229574625</v>
      </c>
      <c r="J83" s="36">
        <v>8181210</v>
      </c>
      <c r="K83" s="37">
        <f t="shared" si="15"/>
        <v>-867027990</v>
      </c>
      <c r="L83" s="38">
        <f t="shared" si="14"/>
        <v>0.93477193795494851</v>
      </c>
      <c r="M83" s="37">
        <f t="shared" si="12"/>
        <v>-1895258720</v>
      </c>
      <c r="N83" s="38">
        <f t="shared" si="13"/>
        <v>0.42981183020574754</v>
      </c>
    </row>
    <row r="84" spans="1:14" ht="15.75" x14ac:dyDescent="0.25">
      <c r="A84" s="57"/>
      <c r="B84" s="47" t="s">
        <v>204</v>
      </c>
      <c r="C84" s="62" t="s">
        <v>205</v>
      </c>
      <c r="D84" s="63" t="s">
        <v>206</v>
      </c>
      <c r="E84" s="64">
        <v>539463.30000000005</v>
      </c>
      <c r="F84" s="64">
        <v>637301</v>
      </c>
      <c r="G84" s="64">
        <v>567301</v>
      </c>
      <c r="H84" s="65">
        <v>726082.3</v>
      </c>
      <c r="I84" s="38">
        <f t="shared" si="16"/>
        <v>127.98889830971567</v>
      </c>
      <c r="J84" s="36">
        <v>6938115</v>
      </c>
      <c r="K84" s="37">
        <f t="shared" si="15"/>
        <v>-532525185</v>
      </c>
      <c r="L84" s="38">
        <f t="shared" si="14"/>
        <v>1.2861143658892085</v>
      </c>
      <c r="M84" s="37">
        <f t="shared" si="12"/>
        <v>-719144185</v>
      </c>
      <c r="N84" s="38">
        <f t="shared" si="13"/>
        <v>0.95555490059460202</v>
      </c>
    </row>
    <row r="85" spans="1:14" ht="31.5" x14ac:dyDescent="0.25">
      <c r="A85" s="57"/>
      <c r="B85" s="47" t="s">
        <v>207</v>
      </c>
      <c r="C85" s="62" t="s">
        <v>208</v>
      </c>
      <c r="D85" s="63" t="s">
        <v>209</v>
      </c>
      <c r="E85" s="64">
        <v>40017.699999999997</v>
      </c>
      <c r="F85" s="64">
        <v>85017.7</v>
      </c>
      <c r="G85" s="64">
        <v>156457.1</v>
      </c>
      <c r="H85" s="65">
        <v>213860.22</v>
      </c>
      <c r="I85" s="38">
        <f t="shared" si="16"/>
        <v>136.68936724507867</v>
      </c>
      <c r="J85" s="36">
        <v>17664500</v>
      </c>
      <c r="K85" s="37">
        <f t="shared" si="15"/>
        <v>-22353200</v>
      </c>
      <c r="L85" s="38">
        <f t="shared" si="14"/>
        <v>44.14171729009913</v>
      </c>
      <c r="M85" s="37">
        <f t="shared" si="12"/>
        <v>-196195720</v>
      </c>
      <c r="N85" s="38">
        <f t="shared" si="13"/>
        <v>8.2598343908932659</v>
      </c>
    </row>
    <row r="86" spans="1:14" s="22" customFormat="1" ht="15.75" x14ac:dyDescent="0.25">
      <c r="A86" s="57" t="s">
        <v>210</v>
      </c>
      <c r="B86" s="57" t="s">
        <v>211</v>
      </c>
      <c r="C86" s="58" t="s">
        <v>212</v>
      </c>
      <c r="D86" s="59" t="s">
        <v>213</v>
      </c>
      <c r="E86" s="60">
        <v>106765.4</v>
      </c>
      <c r="F86" s="60">
        <v>141058.70000000001</v>
      </c>
      <c r="G86" s="60">
        <v>143977</v>
      </c>
      <c r="H86" s="61">
        <f>H87+H88+H89</f>
        <v>151349.71000000002</v>
      </c>
      <c r="I86" s="29">
        <f t="shared" si="16"/>
        <v>105.12075539843171</v>
      </c>
      <c r="J86" s="27">
        <v>35305484.100000001</v>
      </c>
      <c r="K86" s="28">
        <f t="shared" si="15"/>
        <v>-71459915.900000006</v>
      </c>
      <c r="L86" s="29">
        <f t="shared" si="14"/>
        <v>33.068282514747288</v>
      </c>
      <c r="M86" s="28">
        <f t="shared" si="12"/>
        <v>-116044225.90000004</v>
      </c>
      <c r="N86" s="29">
        <f t="shared" si="13"/>
        <v>23.327090682895925</v>
      </c>
    </row>
    <row r="87" spans="1:14" ht="31.5" x14ac:dyDescent="0.25">
      <c r="A87" s="57"/>
      <c r="B87" s="47" t="s">
        <v>214</v>
      </c>
      <c r="C87" s="62" t="s">
        <v>215</v>
      </c>
      <c r="D87" s="63" t="s">
        <v>216</v>
      </c>
      <c r="E87" s="64">
        <v>25296.9</v>
      </c>
      <c r="F87" s="64">
        <v>26001.1</v>
      </c>
      <c r="G87" s="64">
        <v>24521.399999999998</v>
      </c>
      <c r="H87" s="65">
        <v>26252.82</v>
      </c>
      <c r="I87" s="38">
        <f t="shared" si="16"/>
        <v>107.06085296924319</v>
      </c>
      <c r="J87" s="36">
        <v>21866684.100000001</v>
      </c>
      <c r="K87" s="37">
        <f t="shared" si="15"/>
        <v>-3430215.8999999985</v>
      </c>
      <c r="L87" s="38">
        <f t="shared" si="14"/>
        <v>86.440172906561671</v>
      </c>
      <c r="M87" s="37">
        <f t="shared" si="12"/>
        <v>-4386135.8999999985</v>
      </c>
      <c r="N87" s="38">
        <f t="shared" si="13"/>
        <v>83.292705697902164</v>
      </c>
    </row>
    <row r="88" spans="1:14" ht="31.5" x14ac:dyDescent="0.25">
      <c r="A88" s="57"/>
      <c r="B88" s="47" t="s">
        <v>217</v>
      </c>
      <c r="C88" s="62" t="s">
        <v>218</v>
      </c>
      <c r="D88" s="63" t="s">
        <v>219</v>
      </c>
      <c r="E88" s="64">
        <v>1020</v>
      </c>
      <c r="F88" s="64">
        <v>1020</v>
      </c>
      <c r="G88" s="64">
        <v>5418</v>
      </c>
      <c r="H88" s="65">
        <v>4825.79</v>
      </c>
      <c r="I88" s="38">
        <f t="shared" si="16"/>
        <v>89.069582871908452</v>
      </c>
      <c r="J88" s="66"/>
      <c r="K88" s="37">
        <f t="shared" si="15"/>
        <v>-1020000</v>
      </c>
      <c r="L88" s="38"/>
      <c r="M88" s="37"/>
      <c r="N88" s="38"/>
    </row>
    <row r="89" spans="1:14" ht="15.75" x14ac:dyDescent="0.25">
      <c r="B89" s="47" t="s">
        <v>220</v>
      </c>
      <c r="C89" s="62" t="s">
        <v>221</v>
      </c>
      <c r="D89" s="63" t="s">
        <v>222</v>
      </c>
      <c r="E89" s="64">
        <v>80448.5</v>
      </c>
      <c r="F89" s="64">
        <v>114037.6</v>
      </c>
      <c r="G89" s="64">
        <v>114037.6</v>
      </c>
      <c r="H89" s="65">
        <v>120271.1</v>
      </c>
      <c r="I89" s="38">
        <f t="shared" si="16"/>
        <v>105.4661795758592</v>
      </c>
      <c r="J89" s="36">
        <v>13438800</v>
      </c>
      <c r="K89" s="37">
        <f t="shared" si="15"/>
        <v>-67009700</v>
      </c>
      <c r="L89" s="38">
        <f t="shared" ref="L89:L129" si="17">J89/E89/1000*100</f>
        <v>16.704848443414111</v>
      </c>
      <c r="M89" s="37">
        <f t="shared" ref="M89:M129" si="18">J89-H89*1000</f>
        <v>-106832300</v>
      </c>
      <c r="N89" s="38">
        <f t="shared" ref="N89:N129" si="19">J89/H89/1000*100</f>
        <v>11.173756621499264</v>
      </c>
    </row>
    <row r="90" spans="1:14" s="22" customFormat="1" ht="15.75" x14ac:dyDescent="0.25">
      <c r="A90" s="57" t="s">
        <v>223</v>
      </c>
      <c r="B90" s="57" t="s">
        <v>224</v>
      </c>
      <c r="C90" s="58" t="s">
        <v>225</v>
      </c>
      <c r="D90" s="59" t="s">
        <v>226</v>
      </c>
      <c r="E90" s="60">
        <v>23976846.899999999</v>
      </c>
      <c r="F90" s="60">
        <v>25907637.699999999</v>
      </c>
      <c r="G90" s="60">
        <v>28366320.399999999</v>
      </c>
      <c r="H90" s="61">
        <f>H91+H92+H93+H94+H95+H96+H97+H98</f>
        <v>31754907.109999999</v>
      </c>
      <c r="I90" s="29">
        <f t="shared" si="16"/>
        <v>111.94580989785337</v>
      </c>
      <c r="J90" s="67">
        <v>32872143500.099998</v>
      </c>
      <c r="K90" s="28">
        <f t="shared" si="15"/>
        <v>8895296600.0999985</v>
      </c>
      <c r="L90" s="29">
        <f t="shared" si="17"/>
        <v>137.0995262104293</v>
      </c>
      <c r="M90" s="28">
        <f t="shared" si="18"/>
        <v>1117236390.0999985</v>
      </c>
      <c r="N90" s="29">
        <f t="shared" si="19"/>
        <v>103.51831100065844</v>
      </c>
    </row>
    <row r="91" spans="1:14" ht="15.75" x14ac:dyDescent="0.25">
      <c r="A91" s="57"/>
      <c r="B91" s="47" t="s">
        <v>227</v>
      </c>
      <c r="C91" s="62" t="s">
        <v>228</v>
      </c>
      <c r="D91" s="63" t="s">
        <v>229</v>
      </c>
      <c r="E91" s="64">
        <v>6810720.4000000004</v>
      </c>
      <c r="F91" s="64">
        <v>6830720.4000000004</v>
      </c>
      <c r="G91" s="64">
        <v>7894344.7000000011</v>
      </c>
      <c r="H91" s="65">
        <v>8297769.5099999998</v>
      </c>
      <c r="I91" s="38">
        <f t="shared" si="16"/>
        <v>105.11030142881903</v>
      </c>
      <c r="J91" s="68">
        <v>8625804725</v>
      </c>
      <c r="K91" s="37">
        <f t="shared" si="15"/>
        <v>1815084325</v>
      </c>
      <c r="L91" s="38">
        <f t="shared" si="17"/>
        <v>126.6504014024713</v>
      </c>
      <c r="M91" s="37">
        <f t="shared" si="18"/>
        <v>328035215</v>
      </c>
      <c r="N91" s="38">
        <f t="shared" si="19"/>
        <v>103.95329388945633</v>
      </c>
    </row>
    <row r="92" spans="1:14" ht="15.75" x14ac:dyDescent="0.25">
      <c r="A92" s="57"/>
      <c r="B92" s="47" t="s">
        <v>230</v>
      </c>
      <c r="C92" s="62" t="s">
        <v>231</v>
      </c>
      <c r="D92" s="63" t="s">
        <v>232</v>
      </c>
      <c r="E92" s="64">
        <v>13733446.6</v>
      </c>
      <c r="F92" s="64">
        <v>14771481.800000001</v>
      </c>
      <c r="G92" s="64">
        <v>16123063.300000001</v>
      </c>
      <c r="H92" s="65">
        <v>18013342.699999999</v>
      </c>
      <c r="I92" s="38">
        <f t="shared" si="16"/>
        <v>111.72407107029096</v>
      </c>
      <c r="J92" s="68">
        <v>18823156744.599998</v>
      </c>
      <c r="K92" s="37">
        <f t="shared" si="15"/>
        <v>5089710144.5999985</v>
      </c>
      <c r="L92" s="38">
        <f t="shared" si="17"/>
        <v>137.06069053779987</v>
      </c>
      <c r="M92" s="37">
        <f t="shared" si="18"/>
        <v>809814044.59999847</v>
      </c>
      <c r="N92" s="38">
        <f t="shared" si="19"/>
        <v>104.49563447543804</v>
      </c>
    </row>
    <row r="93" spans="1:14" ht="15.75" x14ac:dyDescent="0.25">
      <c r="A93" s="57"/>
      <c r="B93" s="47" t="s">
        <v>233</v>
      </c>
      <c r="C93" s="62" t="s">
        <v>234</v>
      </c>
      <c r="D93" s="63" t="s">
        <v>235</v>
      </c>
      <c r="E93" s="64">
        <v>282901.59999999998</v>
      </c>
      <c r="F93" s="64">
        <v>282901.59999999998</v>
      </c>
      <c r="G93" s="64">
        <v>279085.69999999995</v>
      </c>
      <c r="H93" s="65">
        <v>426677.91</v>
      </c>
      <c r="I93" s="38">
        <f t="shared" si="16"/>
        <v>152.88418933682379</v>
      </c>
      <c r="J93" s="68">
        <v>162640088.5</v>
      </c>
      <c r="K93" s="37">
        <f t="shared" si="15"/>
        <v>-120261511.5</v>
      </c>
      <c r="L93" s="38">
        <f t="shared" si="17"/>
        <v>57.489985387145218</v>
      </c>
      <c r="M93" s="37">
        <f t="shared" si="18"/>
        <v>-264037821.5</v>
      </c>
      <c r="N93" s="38">
        <f t="shared" si="19"/>
        <v>38.117766279487029</v>
      </c>
    </row>
    <row r="94" spans="1:14" ht="15.75" x14ac:dyDescent="0.25">
      <c r="A94" s="57"/>
      <c r="B94" s="47" t="s">
        <v>236</v>
      </c>
      <c r="C94" s="62" t="s">
        <v>237</v>
      </c>
      <c r="D94" s="63" t="s">
        <v>238</v>
      </c>
      <c r="E94" s="64">
        <v>1896732.7</v>
      </c>
      <c r="F94" s="64">
        <v>2004873.7</v>
      </c>
      <c r="G94" s="64">
        <v>2044229.2</v>
      </c>
      <c r="H94" s="65">
        <v>2334000.84</v>
      </c>
      <c r="I94" s="38">
        <f t="shared" si="16"/>
        <v>114.17510521814285</v>
      </c>
      <c r="J94" s="68">
        <v>2587687435</v>
      </c>
      <c r="K94" s="37">
        <f t="shared" si="15"/>
        <v>690954735</v>
      </c>
      <c r="L94" s="38">
        <f t="shared" si="17"/>
        <v>136.42868259718409</v>
      </c>
      <c r="M94" s="37">
        <f t="shared" si="18"/>
        <v>253686595</v>
      </c>
      <c r="N94" s="38">
        <f t="shared" si="19"/>
        <v>110.86917325188281</v>
      </c>
    </row>
    <row r="95" spans="1:14" s="22" customFormat="1" ht="31.5" x14ac:dyDescent="0.25">
      <c r="A95" s="57"/>
      <c r="B95" s="47" t="s">
        <v>239</v>
      </c>
      <c r="C95" s="62" t="s">
        <v>240</v>
      </c>
      <c r="D95" s="63" t="s">
        <v>241</v>
      </c>
      <c r="E95" s="64">
        <v>35790.1</v>
      </c>
      <c r="F95" s="64">
        <v>35806.699999999997</v>
      </c>
      <c r="G95" s="64">
        <v>40458.6</v>
      </c>
      <c r="H95" s="65">
        <v>90619.36</v>
      </c>
      <c r="I95" s="38">
        <f t="shared" si="16"/>
        <v>223.98046398046398</v>
      </c>
      <c r="J95" s="68">
        <v>42614748.700000003</v>
      </c>
      <c r="K95" s="37">
        <f t="shared" si="15"/>
        <v>6824648.700000003</v>
      </c>
      <c r="L95" s="38">
        <f t="shared" si="17"/>
        <v>119.06853766823788</v>
      </c>
      <c r="M95" s="37">
        <f t="shared" si="18"/>
        <v>-48004611.299999997</v>
      </c>
      <c r="N95" s="38">
        <f t="shared" si="19"/>
        <v>47.026097624172145</v>
      </c>
    </row>
    <row r="96" spans="1:14" ht="15.75" x14ac:dyDescent="0.25">
      <c r="A96" s="57"/>
      <c r="B96" s="47" t="s">
        <v>242</v>
      </c>
      <c r="C96" s="62" t="s">
        <v>243</v>
      </c>
      <c r="D96" s="63" t="s">
        <v>244</v>
      </c>
      <c r="E96" s="64">
        <v>475866.8</v>
      </c>
      <c r="F96" s="64">
        <v>475866.8</v>
      </c>
      <c r="G96" s="64">
        <v>471201.8</v>
      </c>
      <c r="H96" s="65">
        <v>543610.29</v>
      </c>
      <c r="I96" s="38">
        <f t="shared" si="16"/>
        <v>115.36676854799792</v>
      </c>
      <c r="J96" s="36">
        <v>36756627.200000003</v>
      </c>
      <c r="K96" s="37">
        <f t="shared" si="15"/>
        <v>-439110172.80000001</v>
      </c>
      <c r="L96" s="38">
        <f t="shared" si="17"/>
        <v>7.7241419657769788</v>
      </c>
      <c r="M96" s="37">
        <f t="shared" si="18"/>
        <v>-506853662.80000001</v>
      </c>
      <c r="N96" s="38">
        <f t="shared" si="19"/>
        <v>6.7615767906085811</v>
      </c>
    </row>
    <row r="97" spans="1:14" ht="16.5" customHeight="1" x14ac:dyDescent="0.25">
      <c r="A97" s="45"/>
      <c r="B97" s="47" t="s">
        <v>245</v>
      </c>
      <c r="C97" s="62" t="s">
        <v>246</v>
      </c>
      <c r="D97" s="63" t="s">
        <v>247</v>
      </c>
      <c r="E97" s="64">
        <v>8814.4</v>
      </c>
      <c r="F97" s="64">
        <v>8814.4</v>
      </c>
      <c r="G97" s="64">
        <v>8814.4</v>
      </c>
      <c r="H97" s="65">
        <v>13192.86</v>
      </c>
      <c r="I97" s="38">
        <f t="shared" si="16"/>
        <v>149.67394263931752</v>
      </c>
      <c r="J97" s="36">
        <v>15928311</v>
      </c>
      <c r="K97" s="37">
        <f t="shared" si="15"/>
        <v>7113911</v>
      </c>
      <c r="L97" s="38">
        <f t="shared" si="17"/>
        <v>180.70783036848792</v>
      </c>
      <c r="M97" s="37">
        <f t="shared" si="18"/>
        <v>2735451</v>
      </c>
      <c r="N97" s="38">
        <f t="shared" si="19"/>
        <v>120.73432902342631</v>
      </c>
    </row>
    <row r="98" spans="1:14" ht="15.75" x14ac:dyDescent="0.25">
      <c r="A98" s="57"/>
      <c r="B98" s="47" t="s">
        <v>248</v>
      </c>
      <c r="C98" s="62" t="s">
        <v>249</v>
      </c>
      <c r="D98" s="63" t="s">
        <v>250</v>
      </c>
      <c r="E98" s="64">
        <v>732574.3</v>
      </c>
      <c r="F98" s="64">
        <v>1497172.3</v>
      </c>
      <c r="G98" s="64">
        <v>1505122.7000000002</v>
      </c>
      <c r="H98" s="65">
        <v>2035693.64</v>
      </c>
      <c r="I98" s="38">
        <f t="shared" si="16"/>
        <v>135.25100910377603</v>
      </c>
      <c r="J98" s="36">
        <v>2577554820.0999999</v>
      </c>
      <c r="K98" s="37">
        <f t="shared" si="15"/>
        <v>1844980520.0999999</v>
      </c>
      <c r="L98" s="38">
        <f t="shared" si="17"/>
        <v>351.84892782889051</v>
      </c>
      <c r="M98" s="37">
        <f t="shared" si="18"/>
        <v>541861180.0999999</v>
      </c>
      <c r="N98" s="38">
        <f t="shared" si="19"/>
        <v>126.61801213369218</v>
      </c>
    </row>
    <row r="99" spans="1:14" s="22" customFormat="1" ht="15.75" x14ac:dyDescent="0.25">
      <c r="A99" s="57" t="s">
        <v>251</v>
      </c>
      <c r="B99" s="57" t="s">
        <v>252</v>
      </c>
      <c r="C99" s="58" t="s">
        <v>253</v>
      </c>
      <c r="D99" s="59" t="s">
        <v>254</v>
      </c>
      <c r="E99" s="60">
        <v>1606342.9</v>
      </c>
      <c r="F99" s="60">
        <v>1596434.2</v>
      </c>
      <c r="G99" s="60">
        <v>1541561.4999999998</v>
      </c>
      <c r="H99" s="61">
        <f>H100+H101</f>
        <v>1812767.31</v>
      </c>
      <c r="I99" s="29">
        <f t="shared" si="16"/>
        <v>117.59292833921971</v>
      </c>
      <c r="J99" s="27">
        <v>1304327496.4000001</v>
      </c>
      <c r="K99" s="28">
        <f t="shared" si="15"/>
        <v>-302015403.5999999</v>
      </c>
      <c r="L99" s="29">
        <f t="shared" si="17"/>
        <v>81.198572010994667</v>
      </c>
      <c r="M99" s="28">
        <f t="shared" si="18"/>
        <v>-508439813.5999999</v>
      </c>
      <c r="N99" s="29">
        <f t="shared" si="19"/>
        <v>71.952284730906811</v>
      </c>
    </row>
    <row r="100" spans="1:14" ht="15.75" x14ac:dyDescent="0.25">
      <c r="B100" s="47" t="s">
        <v>255</v>
      </c>
      <c r="C100" s="62" t="s">
        <v>256</v>
      </c>
      <c r="D100" s="63" t="s">
        <v>257</v>
      </c>
      <c r="E100" s="64">
        <v>1410863.4</v>
      </c>
      <c r="F100" s="64">
        <v>1467105.1</v>
      </c>
      <c r="G100" s="64">
        <v>1410931.7000000002</v>
      </c>
      <c r="H100" s="65">
        <v>1633158.06</v>
      </c>
      <c r="I100" s="38">
        <f t="shared" si="16"/>
        <v>115.75032724829981</v>
      </c>
      <c r="J100" s="36">
        <v>1231344192.2</v>
      </c>
      <c r="K100" s="37">
        <f t="shared" si="15"/>
        <v>-179519207.79999995</v>
      </c>
      <c r="L100" s="38">
        <f t="shared" si="17"/>
        <v>87.275932751533574</v>
      </c>
      <c r="M100" s="37">
        <f t="shared" si="18"/>
        <v>-401813867.79999995</v>
      </c>
      <c r="N100" s="38">
        <f t="shared" si="19"/>
        <v>75.396510745567397</v>
      </c>
    </row>
    <row r="101" spans="1:14" ht="15.75" x14ac:dyDescent="0.25">
      <c r="A101" s="47"/>
      <c r="B101" s="47" t="s">
        <v>258</v>
      </c>
      <c r="C101" s="62" t="s">
        <v>259</v>
      </c>
      <c r="D101" s="63" t="s">
        <v>260</v>
      </c>
      <c r="E101" s="64">
        <v>195479.5</v>
      </c>
      <c r="F101" s="64">
        <v>129329.1</v>
      </c>
      <c r="G101" s="64">
        <v>130629.79999999999</v>
      </c>
      <c r="H101" s="65">
        <v>179609.25</v>
      </c>
      <c r="I101" s="38">
        <f t="shared" si="16"/>
        <v>137.49485186381668</v>
      </c>
      <c r="J101" s="36">
        <v>72983304.200000003</v>
      </c>
      <c r="K101" s="37">
        <f t="shared" si="15"/>
        <v>-122496195.8</v>
      </c>
      <c r="L101" s="38">
        <f t="shared" si="17"/>
        <v>37.335528380213781</v>
      </c>
      <c r="M101" s="37">
        <f t="shared" si="18"/>
        <v>-106625945.8</v>
      </c>
      <c r="N101" s="38">
        <f t="shared" si="19"/>
        <v>40.634490818262428</v>
      </c>
    </row>
    <row r="102" spans="1:14" s="22" customFormat="1" ht="15.75" x14ac:dyDescent="0.25">
      <c r="A102" s="57" t="s">
        <v>261</v>
      </c>
      <c r="B102" s="57" t="s">
        <v>262</v>
      </c>
      <c r="C102" s="58" t="s">
        <v>263</v>
      </c>
      <c r="D102" s="59" t="s">
        <v>264</v>
      </c>
      <c r="E102" s="60">
        <v>6745477.9000000004</v>
      </c>
      <c r="F102" s="60">
        <v>8177108.9000000004</v>
      </c>
      <c r="G102" s="60">
        <v>7875324.9000000004</v>
      </c>
      <c r="H102" s="61">
        <f>SUM(H103:H109)</f>
        <v>10687445.01</v>
      </c>
      <c r="I102" s="29">
        <f t="shared" si="16"/>
        <v>135.70798850470283</v>
      </c>
      <c r="J102" s="27">
        <v>6819455454.5</v>
      </c>
      <c r="K102" s="28">
        <f t="shared" si="15"/>
        <v>73977554.5</v>
      </c>
      <c r="L102" s="29">
        <f t="shared" si="17"/>
        <v>101.09669849337139</v>
      </c>
      <c r="M102" s="28">
        <f t="shared" si="18"/>
        <v>-3867989555.5</v>
      </c>
      <c r="N102" s="29">
        <f t="shared" si="19"/>
        <v>63.808098643962055</v>
      </c>
    </row>
    <row r="103" spans="1:14" ht="15.75" x14ac:dyDescent="0.25">
      <c r="A103" s="47"/>
      <c r="B103" s="47" t="s">
        <v>265</v>
      </c>
      <c r="C103" s="62" t="s">
        <v>266</v>
      </c>
      <c r="D103" s="63" t="s">
        <v>267</v>
      </c>
      <c r="E103" s="64">
        <v>1178384.5</v>
      </c>
      <c r="F103" s="64">
        <v>1178384.5</v>
      </c>
      <c r="G103" s="64">
        <v>1157001.5</v>
      </c>
      <c r="H103" s="65">
        <v>1602828.04</v>
      </c>
      <c r="I103" s="38">
        <f t="shared" si="16"/>
        <v>138.53292670752805</v>
      </c>
      <c r="J103" s="36">
        <v>1720976208</v>
      </c>
      <c r="K103" s="37">
        <f t="shared" si="15"/>
        <v>542591708</v>
      </c>
      <c r="L103" s="38">
        <f t="shared" si="17"/>
        <v>146.04538739265496</v>
      </c>
      <c r="M103" s="37">
        <f t="shared" si="18"/>
        <v>118148168</v>
      </c>
      <c r="N103" s="38">
        <f t="shared" si="19"/>
        <v>107.37123166375353</v>
      </c>
    </row>
    <row r="104" spans="1:14" ht="15.75" x14ac:dyDescent="0.25">
      <c r="A104" s="47"/>
      <c r="B104" s="47" t="s">
        <v>268</v>
      </c>
      <c r="C104" s="62" t="s">
        <v>269</v>
      </c>
      <c r="D104" s="63" t="s">
        <v>270</v>
      </c>
      <c r="E104" s="64">
        <v>1352185.1</v>
      </c>
      <c r="F104" s="64">
        <v>1352361.9</v>
      </c>
      <c r="G104" s="64">
        <v>1471647.4</v>
      </c>
      <c r="H104" s="65">
        <v>1862997.5</v>
      </c>
      <c r="I104" s="38">
        <f t="shared" si="16"/>
        <v>126.59265391968214</v>
      </c>
      <c r="J104" s="36">
        <v>1512378921.7</v>
      </c>
      <c r="K104" s="37">
        <f t="shared" si="15"/>
        <v>160193821.70000005</v>
      </c>
      <c r="L104" s="38">
        <f t="shared" si="17"/>
        <v>111.84703349415696</v>
      </c>
      <c r="M104" s="37">
        <f t="shared" si="18"/>
        <v>-350618578.29999995</v>
      </c>
      <c r="N104" s="38">
        <f t="shared" si="19"/>
        <v>81.179868555915931</v>
      </c>
    </row>
    <row r="105" spans="1:14" ht="15.75" x14ac:dyDescent="0.25">
      <c r="A105" s="47"/>
      <c r="B105" s="47" t="s">
        <v>271</v>
      </c>
      <c r="C105" s="62" t="s">
        <v>272</v>
      </c>
      <c r="D105" s="63" t="s">
        <v>273</v>
      </c>
      <c r="E105" s="64">
        <v>49134.400000000001</v>
      </c>
      <c r="F105" s="64">
        <v>49134.400000000001</v>
      </c>
      <c r="G105" s="64">
        <v>49517.4</v>
      </c>
      <c r="H105" s="65">
        <v>69439.88</v>
      </c>
      <c r="I105" s="38">
        <f t="shared" si="16"/>
        <v>140.23329173179528</v>
      </c>
      <c r="J105" s="36">
        <v>83629454.900000006</v>
      </c>
      <c r="K105" s="37">
        <f t="shared" si="15"/>
        <v>34495054.900000006</v>
      </c>
      <c r="L105" s="38">
        <f t="shared" si="17"/>
        <v>170.2055075466476</v>
      </c>
      <c r="M105" s="37">
        <f t="shared" si="18"/>
        <v>14189574.900000006</v>
      </c>
      <c r="N105" s="38">
        <f t="shared" si="19"/>
        <v>120.43433096370559</v>
      </c>
    </row>
    <row r="106" spans="1:14" ht="15.75" x14ac:dyDescent="0.25">
      <c r="A106" s="47"/>
      <c r="B106" s="47" t="s">
        <v>274</v>
      </c>
      <c r="C106" s="62" t="s">
        <v>275</v>
      </c>
      <c r="D106" s="63" t="s">
        <v>276</v>
      </c>
      <c r="E106" s="64">
        <v>144568.29999999999</v>
      </c>
      <c r="F106" s="64">
        <v>144568.29999999999</v>
      </c>
      <c r="G106" s="64">
        <v>145671.5</v>
      </c>
      <c r="H106" s="65">
        <v>173112.1</v>
      </c>
      <c r="I106" s="38">
        <f t="shared" si="16"/>
        <v>118.83731546664929</v>
      </c>
      <c r="J106" s="36">
        <v>182443038.09999999</v>
      </c>
      <c r="K106" s="37">
        <f t="shared" si="15"/>
        <v>37874738.099999994</v>
      </c>
      <c r="L106" s="38">
        <f t="shared" si="17"/>
        <v>126.19850831752191</v>
      </c>
      <c r="M106" s="37">
        <f t="shared" si="18"/>
        <v>9330938.099999994</v>
      </c>
      <c r="N106" s="38">
        <f t="shared" si="19"/>
        <v>105.39011316944338</v>
      </c>
    </row>
    <row r="107" spans="1:14" ht="15.75" x14ac:dyDescent="0.25">
      <c r="A107" s="47"/>
      <c r="B107" s="47" t="s">
        <v>277</v>
      </c>
      <c r="C107" s="62" t="s">
        <v>278</v>
      </c>
      <c r="D107" s="63" t="s">
        <v>279</v>
      </c>
      <c r="E107" s="64">
        <v>219455.3</v>
      </c>
      <c r="F107" s="64">
        <v>219455.3</v>
      </c>
      <c r="G107" s="64">
        <v>219455.3</v>
      </c>
      <c r="H107" s="65">
        <v>272838.3</v>
      </c>
      <c r="I107" s="38">
        <f t="shared" si="16"/>
        <v>124.3252270507935</v>
      </c>
      <c r="J107" s="36">
        <v>322346222.69999999</v>
      </c>
      <c r="K107" s="37">
        <f t="shared" si="15"/>
        <v>102890922.69999999</v>
      </c>
      <c r="L107" s="38">
        <f t="shared" si="17"/>
        <v>146.88468344122924</v>
      </c>
      <c r="M107" s="37">
        <f t="shared" si="18"/>
        <v>49507922.699999988</v>
      </c>
      <c r="N107" s="38">
        <f t="shared" si="19"/>
        <v>118.1455179496427</v>
      </c>
    </row>
    <row r="108" spans="1:14" ht="31.5" x14ac:dyDescent="0.25">
      <c r="B108" s="47" t="s">
        <v>280</v>
      </c>
      <c r="C108" s="62" t="s">
        <v>281</v>
      </c>
      <c r="D108" s="63" t="s">
        <v>282</v>
      </c>
      <c r="E108" s="64">
        <v>86705.7</v>
      </c>
      <c r="F108" s="64">
        <v>86705.7</v>
      </c>
      <c r="G108" s="64">
        <v>88417.9</v>
      </c>
      <c r="H108" s="65">
        <v>116070.83</v>
      </c>
      <c r="I108" s="38">
        <f t="shared" si="16"/>
        <v>131.27526213583448</v>
      </c>
      <c r="J108" s="36">
        <v>125778777.5</v>
      </c>
      <c r="K108" s="37">
        <f t="shared" si="15"/>
        <v>39073077.5</v>
      </c>
      <c r="L108" s="38">
        <f t="shared" si="17"/>
        <v>145.06402404916864</v>
      </c>
      <c r="M108" s="37">
        <f t="shared" si="18"/>
        <v>9707947.5</v>
      </c>
      <c r="N108" s="38">
        <f t="shared" si="19"/>
        <v>108.36381328538789</v>
      </c>
    </row>
    <row r="109" spans="1:14" ht="15.75" x14ac:dyDescent="0.25">
      <c r="A109" s="47"/>
      <c r="B109" s="47" t="s">
        <v>283</v>
      </c>
      <c r="C109" s="62" t="s">
        <v>284</v>
      </c>
      <c r="D109" s="63" t="s">
        <v>285</v>
      </c>
      <c r="E109" s="64">
        <v>3715044.6</v>
      </c>
      <c r="F109" s="64">
        <v>5146498.8</v>
      </c>
      <c r="G109" s="64">
        <v>4743613.8999999994</v>
      </c>
      <c r="H109" s="65">
        <v>6590158.3600000003</v>
      </c>
      <c r="I109" s="38">
        <f t="shared" si="16"/>
        <v>138.92695524819169</v>
      </c>
      <c r="J109" s="36">
        <v>2871902831.5999999</v>
      </c>
      <c r="K109" s="37">
        <f t="shared" si="15"/>
        <v>-843141768.4000001</v>
      </c>
      <c r="L109" s="38">
        <f t="shared" si="17"/>
        <v>77.304666318137876</v>
      </c>
      <c r="M109" s="37">
        <f t="shared" si="18"/>
        <v>-3718255528.4000001</v>
      </c>
      <c r="N109" s="38">
        <f t="shared" si="19"/>
        <v>43.578661918527857</v>
      </c>
    </row>
    <row r="110" spans="1:14" s="22" customFormat="1" ht="15.75" x14ac:dyDescent="0.25">
      <c r="A110" s="57" t="s">
        <v>286</v>
      </c>
      <c r="B110" s="57" t="s">
        <v>287</v>
      </c>
      <c r="C110" s="57" t="s">
        <v>287</v>
      </c>
      <c r="D110" s="59" t="s">
        <v>288</v>
      </c>
      <c r="E110" s="60">
        <v>25061374.699999999</v>
      </c>
      <c r="F110" s="60">
        <v>25162789.300000001</v>
      </c>
      <c r="G110" s="60">
        <v>26018412</v>
      </c>
      <c r="H110" s="61">
        <f>H111+H112+H113+H114+H115</f>
        <v>27050020.640000001</v>
      </c>
      <c r="I110" s="29">
        <f t="shared" si="16"/>
        <v>103.96491776669536</v>
      </c>
      <c r="J110" s="27">
        <v>22884249449.799999</v>
      </c>
      <c r="K110" s="28">
        <f t="shared" si="15"/>
        <v>-2177125250.2000008</v>
      </c>
      <c r="L110" s="29">
        <f t="shared" si="17"/>
        <v>91.312825907351353</v>
      </c>
      <c r="M110" s="28">
        <f t="shared" si="18"/>
        <v>-4165771190.2000008</v>
      </c>
      <c r="N110" s="29">
        <f t="shared" si="19"/>
        <v>84.599748570838798</v>
      </c>
    </row>
    <row r="111" spans="1:14" ht="15.75" x14ac:dyDescent="0.25">
      <c r="A111" s="47"/>
      <c r="B111" s="47" t="s">
        <v>289</v>
      </c>
      <c r="C111" s="47" t="s">
        <v>289</v>
      </c>
      <c r="D111" s="63" t="s">
        <v>290</v>
      </c>
      <c r="E111" s="64">
        <v>109532.8</v>
      </c>
      <c r="F111" s="64">
        <v>111583.8</v>
      </c>
      <c r="G111" s="64">
        <v>121596.90000000001</v>
      </c>
      <c r="H111" s="65">
        <v>121596.9</v>
      </c>
      <c r="I111" s="38">
        <f t="shared" si="16"/>
        <v>99.999999999999986</v>
      </c>
      <c r="J111" s="36">
        <v>105875125.5</v>
      </c>
      <c r="K111" s="37">
        <f t="shared" si="15"/>
        <v>-3657674.5</v>
      </c>
      <c r="L111" s="38">
        <f t="shared" si="17"/>
        <v>96.660658268573428</v>
      </c>
      <c r="M111" s="37">
        <f t="shared" si="18"/>
        <v>-15721774.5</v>
      </c>
      <c r="N111" s="38">
        <f t="shared" si="19"/>
        <v>87.070579513129047</v>
      </c>
    </row>
    <row r="112" spans="1:14" ht="15.75" x14ac:dyDescent="0.25">
      <c r="A112" s="47"/>
      <c r="B112" s="47" t="s">
        <v>291</v>
      </c>
      <c r="C112" s="47" t="s">
        <v>291</v>
      </c>
      <c r="D112" s="63" t="s">
        <v>292</v>
      </c>
      <c r="E112" s="64">
        <v>2212569.9</v>
      </c>
      <c r="F112" s="64">
        <v>2334279.2999999998</v>
      </c>
      <c r="G112" s="64">
        <v>2336161.4</v>
      </c>
      <c r="H112" s="65">
        <v>2650281.21</v>
      </c>
      <c r="I112" s="38">
        <f t="shared" si="16"/>
        <v>113.44598065869936</v>
      </c>
      <c r="J112" s="36">
        <v>3344901114.5</v>
      </c>
      <c r="K112" s="37">
        <f t="shared" si="15"/>
        <v>1132331214.5</v>
      </c>
      <c r="L112" s="38">
        <f t="shared" si="17"/>
        <v>151.17719510240107</v>
      </c>
      <c r="M112" s="37">
        <f t="shared" si="18"/>
        <v>694619904.5</v>
      </c>
      <c r="N112" s="38">
        <f t="shared" si="19"/>
        <v>126.20929061712664</v>
      </c>
    </row>
    <row r="113" spans="1:14" ht="15.75" x14ac:dyDescent="0.25">
      <c r="A113" s="47"/>
      <c r="B113" s="47" t="s">
        <v>293</v>
      </c>
      <c r="C113" s="47" t="s">
        <v>293</v>
      </c>
      <c r="D113" s="63" t="s">
        <v>294</v>
      </c>
      <c r="E113" s="64">
        <v>20504638.699999999</v>
      </c>
      <c r="F113" s="64">
        <v>20588436.899999999</v>
      </c>
      <c r="G113" s="64">
        <v>21338369.699999996</v>
      </c>
      <c r="H113" s="65">
        <v>21905760.93</v>
      </c>
      <c r="I113" s="38">
        <f t="shared" si="16"/>
        <v>102.659018650333</v>
      </c>
      <c r="J113" s="36">
        <v>17427424793.299999</v>
      </c>
      <c r="K113" s="37">
        <f t="shared" si="15"/>
        <v>-3077213906.7000008</v>
      </c>
      <c r="L113" s="38">
        <f t="shared" si="17"/>
        <v>84.992596301148183</v>
      </c>
      <c r="M113" s="37">
        <f t="shared" si="18"/>
        <v>-4478336136.7000008</v>
      </c>
      <c r="N113" s="38">
        <f t="shared" si="19"/>
        <v>79.556354371753841</v>
      </c>
    </row>
    <row r="114" spans="1:14" ht="15.75" x14ac:dyDescent="0.25">
      <c r="B114" s="47" t="s">
        <v>295</v>
      </c>
      <c r="C114" s="47" t="s">
        <v>295</v>
      </c>
      <c r="D114" s="63" t="s">
        <v>296</v>
      </c>
      <c r="E114" s="64">
        <v>1767944.9</v>
      </c>
      <c r="F114" s="64">
        <v>1650838</v>
      </c>
      <c r="G114" s="64">
        <v>1742732.7000000002</v>
      </c>
      <c r="H114" s="65">
        <v>1774089.23</v>
      </c>
      <c r="I114" s="38">
        <f t="shared" si="16"/>
        <v>101.79927363502159</v>
      </c>
      <c r="J114" s="36">
        <v>1403628858.4000001</v>
      </c>
      <c r="K114" s="37">
        <f t="shared" si="15"/>
        <v>-364316041.5999999</v>
      </c>
      <c r="L114" s="38">
        <f t="shared" si="17"/>
        <v>79.39324683704794</v>
      </c>
      <c r="M114" s="37">
        <f t="shared" si="18"/>
        <v>-370460371.5999999</v>
      </c>
      <c r="N114" s="38">
        <f t="shared" si="19"/>
        <v>79.118278532134497</v>
      </c>
    </row>
    <row r="115" spans="1:14" ht="15.75" x14ac:dyDescent="0.25">
      <c r="A115" s="47"/>
      <c r="B115" s="47" t="s">
        <v>297</v>
      </c>
      <c r="C115" s="47" t="s">
        <v>297</v>
      </c>
      <c r="D115" s="63" t="s">
        <v>298</v>
      </c>
      <c r="E115" s="64">
        <v>466688.4</v>
      </c>
      <c r="F115" s="64">
        <v>477651.3</v>
      </c>
      <c r="G115" s="64">
        <v>479551.3</v>
      </c>
      <c r="H115" s="65">
        <v>598292.37</v>
      </c>
      <c r="I115" s="38">
        <f t="shared" si="16"/>
        <v>124.76086917082698</v>
      </c>
      <c r="J115" s="36">
        <v>602419558.10000002</v>
      </c>
      <c r="K115" s="37">
        <f t="shared" si="15"/>
        <v>135731158.10000002</v>
      </c>
      <c r="L115" s="38">
        <f t="shared" si="17"/>
        <v>129.08389368580833</v>
      </c>
      <c r="M115" s="37">
        <f t="shared" si="18"/>
        <v>4127188.1000000238</v>
      </c>
      <c r="N115" s="38">
        <f t="shared" si="19"/>
        <v>100.6898279682223</v>
      </c>
    </row>
    <row r="116" spans="1:14" s="22" customFormat="1" ht="15.75" x14ac:dyDescent="0.25">
      <c r="A116" s="57" t="s">
        <v>299</v>
      </c>
      <c r="B116" s="57" t="s">
        <v>300</v>
      </c>
      <c r="C116" s="57" t="s">
        <v>300</v>
      </c>
      <c r="D116" s="59" t="s">
        <v>301</v>
      </c>
      <c r="E116" s="60">
        <v>680560.1</v>
      </c>
      <c r="F116" s="60">
        <v>792067.1</v>
      </c>
      <c r="G116" s="60">
        <v>844557.6</v>
      </c>
      <c r="H116" s="61">
        <f>H117+H118+H119+H120</f>
        <v>1588417.1400000001</v>
      </c>
      <c r="I116" s="29">
        <f t="shared" si="16"/>
        <v>188.07682744196489</v>
      </c>
      <c r="J116" s="27">
        <v>588831612.89999998</v>
      </c>
      <c r="K116" s="28">
        <f t="shared" si="15"/>
        <v>-91728487.100000024</v>
      </c>
      <c r="L116" s="29">
        <f t="shared" si="17"/>
        <v>86.521618428703064</v>
      </c>
      <c r="M116" s="28">
        <f t="shared" si="18"/>
        <v>-999585527.10000026</v>
      </c>
      <c r="N116" s="29">
        <f t="shared" si="19"/>
        <v>37.070338645426595</v>
      </c>
    </row>
    <row r="117" spans="1:14" ht="15.75" x14ac:dyDescent="0.25">
      <c r="A117" s="47"/>
      <c r="B117" s="47" t="s">
        <v>302</v>
      </c>
      <c r="C117" s="47" t="s">
        <v>302</v>
      </c>
      <c r="D117" s="63" t="s">
        <v>303</v>
      </c>
      <c r="E117" s="64">
        <v>158319.1</v>
      </c>
      <c r="F117" s="64">
        <v>158078.1</v>
      </c>
      <c r="G117" s="64">
        <v>158078.1</v>
      </c>
      <c r="H117" s="65">
        <v>572964.05000000005</v>
      </c>
      <c r="I117" s="38">
        <f t="shared" si="16"/>
        <v>362.45631115252525</v>
      </c>
      <c r="J117" s="36">
        <v>186963714.69999999</v>
      </c>
      <c r="K117" s="37">
        <f t="shared" si="15"/>
        <v>28644614.699999988</v>
      </c>
      <c r="L117" s="38">
        <f t="shared" si="17"/>
        <v>118.09296206206325</v>
      </c>
      <c r="M117" s="37">
        <f t="shared" si="18"/>
        <v>-386000335.30000001</v>
      </c>
      <c r="N117" s="38">
        <f t="shared" si="19"/>
        <v>32.630967806793457</v>
      </c>
    </row>
    <row r="118" spans="1:14" ht="15.75" x14ac:dyDescent="0.25">
      <c r="A118" s="47"/>
      <c r="B118" s="47" t="s">
        <v>304</v>
      </c>
      <c r="C118" s="47" t="s">
        <v>304</v>
      </c>
      <c r="D118" s="63" t="s">
        <v>305</v>
      </c>
      <c r="E118" s="64">
        <v>264709.09999999998</v>
      </c>
      <c r="F118" s="64">
        <v>376692.4</v>
      </c>
      <c r="G118" s="64">
        <v>429182.9</v>
      </c>
      <c r="H118" s="65">
        <v>547075.4</v>
      </c>
      <c r="I118" s="38">
        <f t="shared" si="16"/>
        <v>127.46905806359014</v>
      </c>
      <c r="J118" s="36">
        <v>203028925.40000001</v>
      </c>
      <c r="K118" s="37">
        <f t="shared" si="15"/>
        <v>-61680174.599999964</v>
      </c>
      <c r="L118" s="38">
        <f t="shared" si="17"/>
        <v>76.698883944677391</v>
      </c>
      <c r="M118" s="37">
        <f t="shared" si="18"/>
        <v>-344046474.60000002</v>
      </c>
      <c r="N118" s="38">
        <f t="shared" si="19"/>
        <v>37.111689796324235</v>
      </c>
    </row>
    <row r="119" spans="1:14" ht="15.75" x14ac:dyDescent="0.25">
      <c r="B119" s="47" t="s">
        <v>306</v>
      </c>
      <c r="C119" s="47" t="s">
        <v>306</v>
      </c>
      <c r="D119" s="63" t="s">
        <v>307</v>
      </c>
      <c r="E119" s="64">
        <v>217519</v>
      </c>
      <c r="F119" s="64">
        <v>217283.7</v>
      </c>
      <c r="G119" s="64">
        <v>217283.7</v>
      </c>
      <c r="H119" s="65">
        <v>384388.78</v>
      </c>
      <c r="I119" s="38">
        <f t="shared" si="16"/>
        <v>176.90640393181818</v>
      </c>
      <c r="J119" s="36">
        <v>145009934.80000001</v>
      </c>
      <c r="K119" s="37">
        <f t="shared" si="15"/>
        <v>-72509065.199999988</v>
      </c>
      <c r="L119" s="38">
        <f t="shared" si="17"/>
        <v>66.665410745727968</v>
      </c>
      <c r="M119" s="37">
        <f t="shared" si="18"/>
        <v>-239378845.19999999</v>
      </c>
      <c r="N119" s="38">
        <f t="shared" si="19"/>
        <v>37.724809449432939</v>
      </c>
    </row>
    <row r="120" spans="1:14" ht="15.75" x14ac:dyDescent="0.25">
      <c r="A120" s="47"/>
      <c r="B120" s="47" t="s">
        <v>308</v>
      </c>
      <c r="C120" s="47" t="s">
        <v>308</v>
      </c>
      <c r="D120" s="63" t="s">
        <v>309</v>
      </c>
      <c r="E120" s="64">
        <v>40012.9</v>
      </c>
      <c r="F120" s="64">
        <v>40012.9</v>
      </c>
      <c r="G120" s="64">
        <v>40012.9</v>
      </c>
      <c r="H120" s="65">
        <v>83988.91</v>
      </c>
      <c r="I120" s="38">
        <f t="shared" si="16"/>
        <v>209.90458077270083</v>
      </c>
      <c r="J120" s="36">
        <v>53829038</v>
      </c>
      <c r="K120" s="37">
        <f t="shared" si="15"/>
        <v>13816138</v>
      </c>
      <c r="L120" s="38">
        <f t="shared" si="17"/>
        <v>134.52920932999106</v>
      </c>
      <c r="M120" s="37">
        <f t="shared" si="18"/>
        <v>-30159872</v>
      </c>
      <c r="N120" s="38">
        <f t="shared" si="19"/>
        <v>64.090649586951415</v>
      </c>
    </row>
    <row r="121" spans="1:14" s="22" customFormat="1" ht="19.5" customHeight="1" x14ac:dyDescent="0.25">
      <c r="A121" s="57" t="s">
        <v>310</v>
      </c>
      <c r="B121" s="57" t="s">
        <v>311</v>
      </c>
      <c r="C121" s="57" t="s">
        <v>311</v>
      </c>
      <c r="D121" s="59" t="s">
        <v>312</v>
      </c>
      <c r="E121" s="60">
        <v>145088.79999999999</v>
      </c>
      <c r="F121" s="60">
        <v>153763</v>
      </c>
      <c r="G121" s="60">
        <v>150013</v>
      </c>
      <c r="H121" s="61">
        <f>H122+H123+H124</f>
        <v>289597.78000000003</v>
      </c>
      <c r="I121" s="29">
        <f t="shared" si="16"/>
        <v>193.04845580049729</v>
      </c>
      <c r="J121" s="27">
        <v>145081355.19999999</v>
      </c>
      <c r="K121" s="28">
        <f t="shared" si="15"/>
        <v>-7444.8000000119209</v>
      </c>
      <c r="L121" s="29">
        <f t="shared" si="17"/>
        <v>99.994868797591536</v>
      </c>
      <c r="M121" s="28">
        <f t="shared" si="18"/>
        <v>-144516424.80000001</v>
      </c>
      <c r="N121" s="29">
        <f t="shared" si="19"/>
        <v>50.097537073661258</v>
      </c>
    </row>
    <row r="122" spans="1:14" ht="15.75" x14ac:dyDescent="0.25">
      <c r="A122" s="47"/>
      <c r="B122" s="47" t="s">
        <v>313</v>
      </c>
      <c r="C122" s="47" t="s">
        <v>313</v>
      </c>
      <c r="D122" s="63" t="s">
        <v>314</v>
      </c>
      <c r="E122" s="64">
        <v>42858.5</v>
      </c>
      <c r="F122" s="64">
        <v>45982.7</v>
      </c>
      <c r="G122" s="64">
        <v>45982.7</v>
      </c>
      <c r="H122" s="65">
        <v>122758.73</v>
      </c>
      <c r="I122" s="38">
        <f t="shared" si="16"/>
        <v>266.9672072322852</v>
      </c>
      <c r="J122" s="36">
        <v>7589453.7999999998</v>
      </c>
      <c r="K122" s="37">
        <f t="shared" si="15"/>
        <v>-35269046.200000003</v>
      </c>
      <c r="L122" s="38">
        <f t="shared" si="17"/>
        <v>17.70816477478213</v>
      </c>
      <c r="M122" s="37">
        <f t="shared" si="18"/>
        <v>-115169276.2</v>
      </c>
      <c r="N122" s="38">
        <f t="shared" si="19"/>
        <v>6.1824147252093598</v>
      </c>
    </row>
    <row r="123" spans="1:14" ht="19.5" customHeight="1" x14ac:dyDescent="0.25">
      <c r="B123" s="47" t="s">
        <v>315</v>
      </c>
      <c r="C123" s="47" t="s">
        <v>315</v>
      </c>
      <c r="D123" s="63" t="s">
        <v>316</v>
      </c>
      <c r="E123" s="64">
        <v>92547.7</v>
      </c>
      <c r="F123" s="64">
        <v>98097.7</v>
      </c>
      <c r="G123" s="64">
        <v>94347.7</v>
      </c>
      <c r="H123" s="65">
        <v>145812.9</v>
      </c>
      <c r="I123" s="38">
        <f t="shared" si="16"/>
        <v>154.54844156243342</v>
      </c>
      <c r="J123" s="36">
        <v>124736880.3</v>
      </c>
      <c r="K123" s="37">
        <f t="shared" si="15"/>
        <v>32189180.299999997</v>
      </c>
      <c r="L123" s="38">
        <f t="shared" si="17"/>
        <v>134.78117803035624</v>
      </c>
      <c r="M123" s="37">
        <f t="shared" si="18"/>
        <v>-21076019.700000003</v>
      </c>
      <c r="N123" s="38">
        <f t="shared" si="19"/>
        <v>85.545846972387224</v>
      </c>
    </row>
    <row r="124" spans="1:14" ht="18.75" customHeight="1" x14ac:dyDescent="0.25">
      <c r="B124" s="47" t="s">
        <v>317</v>
      </c>
      <c r="C124" s="47" t="s">
        <v>317</v>
      </c>
      <c r="D124" s="63" t="s">
        <v>318</v>
      </c>
      <c r="E124" s="64">
        <v>9682.6</v>
      </c>
      <c r="F124" s="64">
        <v>9682.6</v>
      </c>
      <c r="G124" s="64">
        <v>9682.6</v>
      </c>
      <c r="H124" s="65">
        <v>21026.15</v>
      </c>
      <c r="I124" s="38">
        <f t="shared" si="16"/>
        <v>217.15396690971437</v>
      </c>
      <c r="J124" s="36">
        <v>12755021.1</v>
      </c>
      <c r="K124" s="37">
        <f t="shared" si="15"/>
        <v>3072421.0999999996</v>
      </c>
      <c r="L124" s="38">
        <f t="shared" si="17"/>
        <v>131.73136450953257</v>
      </c>
      <c r="M124" s="37">
        <f t="shared" si="18"/>
        <v>-8271128.9000000004</v>
      </c>
      <c r="N124" s="38">
        <f t="shared" si="19"/>
        <v>60.662656263747763</v>
      </c>
    </row>
    <row r="125" spans="1:14" s="22" customFormat="1" ht="31.5" x14ac:dyDescent="0.25">
      <c r="A125" s="57" t="s">
        <v>319</v>
      </c>
      <c r="B125" s="57" t="s">
        <v>320</v>
      </c>
      <c r="C125" s="57" t="s">
        <v>320</v>
      </c>
      <c r="D125" s="59" t="s">
        <v>321</v>
      </c>
      <c r="E125" s="60">
        <v>1110021.3999999999</v>
      </c>
      <c r="F125" s="60">
        <v>1110021.3999999999</v>
      </c>
      <c r="G125" s="60">
        <v>790021.39999999991</v>
      </c>
      <c r="H125" s="61">
        <v>790021.4</v>
      </c>
      <c r="I125" s="29">
        <f t="shared" si="16"/>
        <v>100.00000000000003</v>
      </c>
      <c r="J125" s="27">
        <v>601893062</v>
      </c>
      <c r="K125" s="28">
        <f t="shared" si="15"/>
        <v>-508128338</v>
      </c>
      <c r="L125" s="29">
        <f t="shared" si="17"/>
        <v>54.223554789123881</v>
      </c>
      <c r="M125" s="28">
        <f t="shared" si="18"/>
        <v>-188128338</v>
      </c>
      <c r="N125" s="29">
        <f t="shared" si="19"/>
        <v>76.186931391985084</v>
      </c>
    </row>
    <row r="126" spans="1:14" s="22" customFormat="1" ht="47.25" x14ac:dyDescent="0.25">
      <c r="A126" s="57" t="s">
        <v>322</v>
      </c>
      <c r="B126" s="57" t="s">
        <v>323</v>
      </c>
      <c r="C126" s="57" t="s">
        <v>323</v>
      </c>
      <c r="D126" s="59" t="s">
        <v>324</v>
      </c>
      <c r="E126" s="60">
        <v>3989516.5</v>
      </c>
      <c r="F126" s="60">
        <v>4395938.8</v>
      </c>
      <c r="G126" s="60">
        <v>4554259.8</v>
      </c>
      <c r="H126" s="61">
        <f>H127+H128+H129</f>
        <v>4991023.33</v>
      </c>
      <c r="I126" s="29">
        <f t="shared" si="16"/>
        <v>109.59021990796398</v>
      </c>
      <c r="J126" s="27">
        <v>3828859100</v>
      </c>
      <c r="K126" s="28">
        <f t="shared" si="15"/>
        <v>-160657400</v>
      </c>
      <c r="L126" s="29">
        <f t="shared" si="17"/>
        <v>95.973010764587642</v>
      </c>
      <c r="M126" s="28">
        <f t="shared" si="18"/>
        <v>-1162164230</v>
      </c>
      <c r="N126" s="29">
        <f t="shared" si="19"/>
        <v>76.714910887823891</v>
      </c>
    </row>
    <row r="127" spans="1:14" ht="47.25" x14ac:dyDescent="0.25">
      <c r="A127" s="47"/>
      <c r="B127" s="69" t="s">
        <v>325</v>
      </c>
      <c r="C127" s="69" t="s">
        <v>325</v>
      </c>
      <c r="D127" s="70" t="s">
        <v>326</v>
      </c>
      <c r="E127" s="64">
        <v>3203154</v>
      </c>
      <c r="F127" s="64">
        <v>3203154</v>
      </c>
      <c r="G127" s="64">
        <v>3203154</v>
      </c>
      <c r="H127" s="65">
        <v>3203154</v>
      </c>
      <c r="I127" s="38">
        <f t="shared" si="16"/>
        <v>100</v>
      </c>
      <c r="J127" s="36">
        <v>3203154100</v>
      </c>
      <c r="K127" s="28">
        <f t="shared" si="15"/>
        <v>100</v>
      </c>
      <c r="L127" s="38">
        <f t="shared" si="17"/>
        <v>100.00000312192294</v>
      </c>
      <c r="M127" s="37">
        <f t="shared" si="18"/>
        <v>100</v>
      </c>
      <c r="N127" s="38">
        <f t="shared" si="19"/>
        <v>100.00000312192294</v>
      </c>
    </row>
    <row r="128" spans="1:14" ht="15.75" x14ac:dyDescent="0.25">
      <c r="A128" s="47"/>
      <c r="B128" s="47" t="s">
        <v>327</v>
      </c>
      <c r="C128" s="47" t="s">
        <v>327</v>
      </c>
      <c r="D128" s="63" t="s">
        <v>328</v>
      </c>
      <c r="E128" s="64">
        <v>518447.4</v>
      </c>
      <c r="F128" s="64">
        <v>633447.4</v>
      </c>
      <c r="G128" s="64">
        <v>698008.3</v>
      </c>
      <c r="H128" s="65">
        <v>829166.57</v>
      </c>
      <c r="I128" s="38">
        <f t="shared" si="16"/>
        <v>118.79035965618172</v>
      </c>
      <c r="J128" s="36">
        <v>47565100</v>
      </c>
      <c r="K128" s="37">
        <f t="shared" si="15"/>
        <v>-470882300</v>
      </c>
      <c r="L128" s="38">
        <f t="shared" si="17"/>
        <v>9.1745276377121385</v>
      </c>
      <c r="M128" s="37">
        <f t="shared" si="18"/>
        <v>-781601470</v>
      </c>
      <c r="N128" s="38">
        <f t="shared" si="19"/>
        <v>5.7364951411391321</v>
      </c>
    </row>
    <row r="129" spans="1:14" ht="15.75" x14ac:dyDescent="0.25">
      <c r="A129" s="47"/>
      <c r="B129" s="47" t="s">
        <v>329</v>
      </c>
      <c r="C129" s="47" t="s">
        <v>329</v>
      </c>
      <c r="D129" s="63" t="s">
        <v>330</v>
      </c>
      <c r="E129" s="64">
        <v>267915.09999999998</v>
      </c>
      <c r="F129" s="64">
        <v>559337.4</v>
      </c>
      <c r="G129" s="64">
        <v>653097.5</v>
      </c>
      <c r="H129" s="65">
        <v>958702.76</v>
      </c>
      <c r="I129" s="35">
        <f t="shared" si="16"/>
        <v>146.7932062211232</v>
      </c>
      <c r="J129" s="36">
        <v>578140000</v>
      </c>
      <c r="K129" s="37">
        <f t="shared" si="15"/>
        <v>310224900</v>
      </c>
      <c r="L129" s="38">
        <f t="shared" si="17"/>
        <v>215.79224164670077</v>
      </c>
      <c r="M129" s="37">
        <f t="shared" si="18"/>
        <v>-380562760</v>
      </c>
      <c r="N129" s="38">
        <f t="shared" si="19"/>
        <v>60.30440550729196</v>
      </c>
    </row>
    <row r="130" spans="1:14" ht="15.75" x14ac:dyDescent="0.25">
      <c r="F130" s="11"/>
      <c r="G130" s="10"/>
      <c r="H130" s="11"/>
      <c r="I130" s="11"/>
      <c r="J130" s="11"/>
      <c r="K130" s="11"/>
      <c r="L130" s="11"/>
      <c r="M130" s="11"/>
      <c r="N130" s="11"/>
    </row>
    <row r="131" spans="1:14" x14ac:dyDescent="0.3">
      <c r="H131" s="11"/>
      <c r="I131" s="11"/>
      <c r="J131" s="11"/>
      <c r="K131" s="11"/>
      <c r="L131" s="11"/>
      <c r="M131" s="11"/>
      <c r="N131" s="11"/>
    </row>
    <row r="132" spans="1:14" x14ac:dyDescent="0.3">
      <c r="H132" s="11"/>
      <c r="I132" s="11"/>
      <c r="J132" s="11"/>
      <c r="K132" s="11"/>
      <c r="L132" s="11"/>
      <c r="M132" s="11"/>
      <c r="N132" s="11"/>
    </row>
  </sheetData>
  <mergeCells count="5">
    <mergeCell ref="B2:N2"/>
    <mergeCell ref="D3:N3"/>
    <mergeCell ref="E5:I5"/>
    <mergeCell ref="J5:N5"/>
    <mergeCell ref="L1:N1"/>
  </mergeCells>
  <pageMargins left="0.51181102362204722" right="0.51181102362204722" top="0.74803149606299213" bottom="0.55118110236220474" header="0.31496062992125984" footer="0.31496062992125984"/>
  <pageSetup paperSize="9" scale="58" fitToHeight="0" orientation="landscape" r:id="rId1"/>
  <headerFooter differentFirst="1" scaleWithDoc="0"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проект 2023 год</vt:lpstr>
      <vt:lpstr>'проект 2023 год'!Заголовки_для_печати</vt:lpstr>
      <vt:lpstr>'проект 2023 год'!Область_печати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Губайдуллина Гульназ Марсилевна</dc:creator>
  <cp:lastModifiedBy>Сафина Яна Олеговна</cp:lastModifiedBy>
  <cp:lastPrinted>2022-11-10T07:57:56Z</cp:lastPrinted>
  <dcterms:created xsi:type="dcterms:W3CDTF">2022-11-03T09:47:37Z</dcterms:created>
  <dcterms:modified xsi:type="dcterms:W3CDTF">2022-11-16T10:35:08Z</dcterms:modified>
</cp:coreProperties>
</file>